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\\192.168.50.250\Achizitii\PAAP\PAAP 2023\"/>
    </mc:Choice>
  </mc:AlternateContent>
  <xr:revisionPtr revIDLastSave="0" documentId="13_ncr:1_{DC518E26-EDCB-4246-B157-B158151F9E19}" xr6:coauthVersionLast="47" xr6:coauthVersionMax="47" xr10:uidLastSave="{00000000-0000-0000-0000-000000000000}"/>
  <bookViews>
    <workbookView xWindow="-120" yWindow="-120" windowWidth="29040" windowHeight="15840" firstSheet="2" activeTab="3" xr2:uid="{00000000-000D-0000-FFFF-FFFF00000000}"/>
  </bookViews>
  <sheets>
    <sheet name="01.01-30.03.2023" sheetId="5" r:id="rId1"/>
    <sheet name="01.01-30.06.2023" sheetId="7" r:id="rId2"/>
    <sheet name="01.07-30.09.2023" sheetId="8" r:id="rId3"/>
    <sheet name="01.10-31.12.2023" sheetId="9" r:id="rId4"/>
  </sheets>
  <definedNames>
    <definedName name="_xlnm._FilterDatabase" localSheetId="0" hidden="1">'01.01-30.03.2023'!#REF!</definedName>
    <definedName name="_xlnm._FilterDatabase" localSheetId="1" hidden="1">'01.01-30.06.2023'!#REF!</definedName>
    <definedName name="_xlnm._FilterDatabase" localSheetId="2" hidden="1">'01.07-30.09.2023'!#REF!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1" i="9" l="1"/>
  <c r="I56" i="9" l="1"/>
  <c r="I53" i="9" l="1"/>
  <c r="I51" i="9" l="1"/>
  <c r="P41" i="8" l="1"/>
  <c r="N41" i="8"/>
  <c r="P28" i="9"/>
  <c r="N28" i="9"/>
  <c r="I28" i="9"/>
  <c r="P28" i="8"/>
  <c r="N28" i="8"/>
  <c r="I28" i="8"/>
  <c r="I41" i="8" l="1"/>
  <c r="P41" i="9"/>
  <c r="N41" i="9"/>
  <c r="I41" i="9"/>
  <c r="I50" i="9" l="1"/>
  <c r="P42" i="9"/>
  <c r="N42" i="9"/>
  <c r="I42" i="9"/>
  <c r="I33" i="9"/>
  <c r="I31" i="9"/>
  <c r="I29" i="9"/>
  <c r="P27" i="9"/>
  <c r="N27" i="9"/>
  <c r="I27" i="9"/>
  <c r="P26" i="9"/>
  <c r="N26" i="9"/>
  <c r="I26" i="9"/>
  <c r="P25" i="9"/>
  <c r="N25" i="9"/>
  <c r="I25" i="9"/>
  <c r="P24" i="9"/>
  <c r="N24" i="9"/>
  <c r="I24" i="9"/>
  <c r="P19" i="9"/>
  <c r="N19" i="9"/>
  <c r="I19" i="9"/>
  <c r="P18" i="9"/>
  <c r="N18" i="9"/>
  <c r="I18" i="9"/>
  <c r="P17" i="9"/>
  <c r="N17" i="9"/>
  <c r="I17" i="9"/>
  <c r="I14" i="9"/>
  <c r="P13" i="9"/>
  <c r="N13" i="9"/>
  <c r="I13" i="9"/>
  <c r="I12" i="9"/>
  <c r="P11" i="9"/>
  <c r="N11" i="9"/>
  <c r="I11" i="9"/>
  <c r="P10" i="9"/>
  <c r="N10" i="9"/>
  <c r="I10" i="9"/>
  <c r="I7" i="9"/>
  <c r="I6" i="9"/>
  <c r="I5" i="9"/>
  <c r="I50" i="8"/>
  <c r="P42" i="8" l="1"/>
  <c r="N42" i="8"/>
  <c r="I42" i="8" l="1"/>
  <c r="I33" i="8" l="1"/>
  <c r="I31" i="8"/>
  <c r="I29" i="8"/>
  <c r="P27" i="8"/>
  <c r="N27" i="8"/>
  <c r="I27" i="8"/>
  <c r="P26" i="8"/>
  <c r="N26" i="8"/>
  <c r="I26" i="8"/>
  <c r="P25" i="8"/>
  <c r="N25" i="8"/>
  <c r="I25" i="8"/>
  <c r="P24" i="8"/>
  <c r="N24" i="8"/>
  <c r="I24" i="8"/>
  <c r="P19" i="8"/>
  <c r="N19" i="8"/>
  <c r="I19" i="8"/>
  <c r="P18" i="8"/>
  <c r="N18" i="8"/>
  <c r="I18" i="8"/>
  <c r="P17" i="8"/>
  <c r="N17" i="8"/>
  <c r="I17" i="8"/>
  <c r="I14" i="8"/>
  <c r="P13" i="8"/>
  <c r="N13" i="8"/>
  <c r="I13" i="8"/>
  <c r="I12" i="8"/>
  <c r="P11" i="8"/>
  <c r="N11" i="8"/>
  <c r="I11" i="8"/>
  <c r="P10" i="8"/>
  <c r="N10" i="8"/>
  <c r="I10" i="8"/>
  <c r="I7" i="8"/>
  <c r="I6" i="8"/>
  <c r="I5" i="8"/>
  <c r="I29" i="7" l="1"/>
  <c r="P28" i="7" l="1"/>
  <c r="N28" i="7"/>
  <c r="P27" i="7"/>
  <c r="N27" i="7"/>
  <c r="P26" i="7"/>
  <c r="N26" i="7"/>
  <c r="P25" i="7"/>
  <c r="N25" i="7"/>
  <c r="P24" i="7"/>
  <c r="N24" i="7"/>
  <c r="P19" i="7"/>
  <c r="N19" i="7"/>
  <c r="P18" i="7"/>
  <c r="N18" i="7"/>
  <c r="P17" i="7"/>
  <c r="N17" i="7"/>
  <c r="P13" i="7"/>
  <c r="N13" i="7"/>
  <c r="P10" i="7"/>
  <c r="N10" i="7"/>
  <c r="I33" i="7"/>
  <c r="I31" i="7" l="1"/>
  <c r="I28" i="7" l="1"/>
  <c r="I27" i="7"/>
  <c r="I26" i="7"/>
  <c r="I25" i="7"/>
  <c r="I24" i="7"/>
  <c r="I19" i="7" l="1"/>
  <c r="I18" i="7"/>
  <c r="I17" i="7"/>
  <c r="I14" i="7"/>
  <c r="I13" i="7"/>
  <c r="I12" i="7"/>
  <c r="P11" i="7"/>
  <c r="N11" i="7"/>
  <c r="I11" i="7"/>
  <c r="I10" i="7"/>
  <c r="I7" i="7"/>
  <c r="I6" i="7"/>
  <c r="I5" i="7"/>
  <c r="I19" i="5" l="1"/>
  <c r="I18" i="5"/>
  <c r="I17" i="5"/>
  <c r="P11" i="5" l="1"/>
  <c r="N11" i="5"/>
  <c r="I14" i="5"/>
  <c r="I11" i="5" l="1"/>
  <c r="I13" i="5"/>
  <c r="I12" i="5"/>
  <c r="I10" i="5"/>
  <c r="I7" i="5"/>
  <c r="I6" i="5"/>
  <c r="I5" i="5"/>
</calcChain>
</file>

<file path=xl/sharedStrings.xml><?xml version="1.0" encoding="utf-8"?>
<sst xmlns="http://schemas.openxmlformats.org/spreadsheetml/2006/main" count="1627" uniqueCount="319">
  <si>
    <t>Nr. crt.</t>
  </si>
  <si>
    <t>Tip contract</t>
  </si>
  <si>
    <t>Nr. contract și data atribuirii</t>
  </si>
  <si>
    <t>Obiect contract</t>
  </si>
  <si>
    <t>Procedura aplicată</t>
  </si>
  <si>
    <t>Număr ofertanți</t>
  </si>
  <si>
    <t>Furnizor/ Prestator/ Executant</t>
  </si>
  <si>
    <t>Parteneri
(asociați/ subcontractanți/ terți susținători)</t>
  </si>
  <si>
    <t>Valoarea prevăzută în contract (RON cu TVA)</t>
  </si>
  <si>
    <t>Sursa finanțării</t>
  </si>
  <si>
    <t>Data de început</t>
  </si>
  <si>
    <t>Data de finalizare prevăzută în contract</t>
  </si>
  <si>
    <t>Modificare a cuantumului prețului prin act adițional / și data acestuia</t>
  </si>
  <si>
    <t>Executarea contractului</t>
  </si>
  <si>
    <t>Preț final
(RON cu TVA)</t>
  </si>
  <si>
    <t>Status
(finalizat / în execuție)</t>
  </si>
  <si>
    <t>Valoare plătită 
(RON cu TVA)</t>
  </si>
  <si>
    <t>Data efectuării plății</t>
  </si>
  <si>
    <t>achizitie directa</t>
  </si>
  <si>
    <t>procedura simplificata</t>
  </si>
  <si>
    <t xml:space="preserve">Servicii de paza si protectie, monitorizare si interventie, mentenanta preventivă și corectivă - Lot 1 </t>
  </si>
  <si>
    <t xml:space="preserve">  Florentina CIOCOI</t>
  </si>
  <si>
    <t>procedură proprie</t>
  </si>
  <si>
    <t>servicii</t>
  </si>
  <si>
    <t>furnizare</t>
  </si>
  <si>
    <t>venituri proprii</t>
  </si>
  <si>
    <t>în execuție</t>
  </si>
  <si>
    <t>-</t>
  </si>
  <si>
    <t>1400/ 03.03.2020 + act aditional</t>
  </si>
  <si>
    <t xml:space="preserve">Verificare tehnica de calitate a proiectului tehnic si detaliilor de executie </t>
  </si>
  <si>
    <t>DMI Studio Concept</t>
  </si>
  <si>
    <t>proiect POR 2014-2020, COD SMIS 120979</t>
  </si>
  <si>
    <t xml:space="preserve"> 03.03.2020 + act aditional</t>
  </si>
  <si>
    <t xml:space="preserve">pana la finalizarea proiectului </t>
  </si>
  <si>
    <t xml:space="preserve">3598/ 02.07.2020 </t>
  </si>
  <si>
    <t>Servicii de dirigentie de santier pentru "Extindere, reabilitare, modernizare si echipare infrastructura educationala universitara corp B – Baza Nautica (sediu Lac Mamaia) str. Cuartului, nr. 2, Constanta"</t>
  </si>
  <si>
    <t>Agora Proiect</t>
  </si>
  <si>
    <t xml:space="preserve"> 02.07.2020</t>
  </si>
  <si>
    <t>lucrari</t>
  </si>
  <si>
    <t>1097/ 17.02.2021</t>
  </si>
  <si>
    <t xml:space="preserve">Executie lucrari de constructii "Extindere, reabilitare, modernizare si echipare infrastructura educationala universitara corp B – Baza Nautica (sediu Lac Mamaia) str. Cuartului, nr. 2, Constanta" </t>
  </si>
  <si>
    <t xml:space="preserve">ICCO FACILITY MANAGEMENT </t>
  </si>
  <si>
    <t>IMSAT CUADRIPOL SRL - subcontractant;
TRANSNIC SUD CONSTRUCTII SRL - subcontractant</t>
  </si>
  <si>
    <t xml:space="preserve"> 17.02.2021</t>
  </si>
  <si>
    <t>in executie</t>
  </si>
  <si>
    <t>conform contract</t>
  </si>
  <si>
    <t xml:space="preserve">CONTRACT servicii de mentenanta a licentelor UMS (University Management System) și servicii de asistenta în utilizarea aplicatiei UMS </t>
  </si>
  <si>
    <t>RED POINT SOFTWARE SOLUTIONS SRL</t>
  </si>
  <si>
    <t>TRANSGUARD SECURITY SRL</t>
  </si>
  <si>
    <t>licitatie deschisa</t>
  </si>
  <si>
    <t>4316; 4317/ 09.06.2022</t>
  </si>
  <si>
    <t>CONTRACTE "Simulatoare: LOT 1_Simulator de instruire în manipularea
generală a mărfurilor și operarea specifică a macaralelor;
LOT 2_Simulator ballast”</t>
  </si>
  <si>
    <t>SC NAVTRON SRL</t>
  </si>
  <si>
    <t>KONGSBERG DIGITAL AS (subcontractant)</t>
  </si>
  <si>
    <t>3367700 și 327250</t>
  </si>
  <si>
    <t>proiect POR 2014-2020, COD SMIS 120979 completat cu bugetul de stat/VP</t>
  </si>
  <si>
    <t>14.06.2022</t>
  </si>
  <si>
    <t>13.04.2023</t>
  </si>
  <si>
    <t>proiect „CYMAROP”, cod MySMIS 151003</t>
  </si>
  <si>
    <t>10324/05.12.2022</t>
  </si>
  <si>
    <t>02.12.2022</t>
  </si>
  <si>
    <t>01.12.2023</t>
  </si>
  <si>
    <t>10355/07.12.2022</t>
  </si>
  <si>
    <t>"Mobiler (LOT 1, LOT 2,        LOT 3)"</t>
  </si>
  <si>
    <t>licitatie deschisă</t>
  </si>
  <si>
    <t>OVO DESIGN FURNITURE GROUP SRL</t>
  </si>
  <si>
    <t>proiect POR cod MySMIS 120979</t>
  </si>
  <si>
    <t>10863/28.12.2022</t>
  </si>
  <si>
    <t>"Laborator multifunctional _ Stand de testat motoare termice"</t>
  </si>
  <si>
    <t>2 ofertanți</t>
  </si>
  <si>
    <t>WATT DISTRIBUTOR SRL</t>
  </si>
  <si>
    <t xml:space="preserve">p. Sef Serviciu, Ing. Cristalina STOIAN   </t>
  </si>
  <si>
    <t xml:space="preserve">Mădălina Moldoveanu </t>
  </si>
  <si>
    <t>ANEXA 1 LA PROGRAMUL ANUAL AL ACHIZIȚIILOR PUBLICE_CENTRALIZATORUL CONTRACTELOR DE ACHIZIȚIE PUBLICĂ DE PESTE 5000 DE EURO - 2023</t>
  </si>
  <si>
    <t>"Activitate de cercetare contractuală pentru validarea și adaptarea arhitecturii și a regulilor de detecție a alertelor de securitate cibernetică la volume mari de trafic real”</t>
  </si>
  <si>
    <t>472/25.01.  2023</t>
  </si>
  <si>
    <t>procedură simplificata</t>
  </si>
  <si>
    <t>1 ofertant</t>
  </si>
  <si>
    <t>CERTSIGN SA</t>
  </si>
  <si>
    <t>88 zile începând cu 06.02.2023</t>
  </si>
  <si>
    <t xml:space="preserve">LOT 1: 4 ofertanți LOT 2: 4 ofertanți  </t>
  </si>
  <si>
    <t>"LOT 1-ECHIPAMENTE INFORMATICE"</t>
  </si>
  <si>
    <t>10876/29.12.2022</t>
  </si>
  <si>
    <t xml:space="preserve">4 ofertanti  </t>
  </si>
  <si>
    <t>PRODENERGO SERVICE SRL</t>
  </si>
  <si>
    <t>50 zile începand cu 09.01.2023</t>
  </si>
  <si>
    <t xml:space="preserve">                                                                                                                        Elaborat, Serviciul Achiziții publice</t>
  </si>
  <si>
    <t xml:space="preserve">cumparare directa </t>
  </si>
  <si>
    <t>1329/ 20.02.2023</t>
  </si>
  <si>
    <t>01.03.2023</t>
  </si>
  <si>
    <t>31.12.2023</t>
  </si>
  <si>
    <t>949/07.02. 2023</t>
  </si>
  <si>
    <t>"Software suport pentru cercetare industrială"</t>
  </si>
  <si>
    <t>ROMSYM DATA SRL</t>
  </si>
  <si>
    <t>finalizat</t>
  </si>
  <si>
    <t>licitatie deschisa ONAC</t>
  </si>
  <si>
    <t>1397/ 23.02.2023</t>
  </si>
  <si>
    <t>Motorina Euro 5 și Benzină fără plumb CO95</t>
  </si>
  <si>
    <t>OMV PETROM MARKETING SRL</t>
  </si>
  <si>
    <t xml:space="preserve">AA1/30.09.21 1912944.41 lei cu TVA 
AA2/08.11.21 109595.23 lei cu TVA
AA3/09.09.22 1970902,97 lei cu TVA
AA4/04.11.22 598992,93 lei cu TVA
AA5/03.03.23 23146648,06 lei cu TVA
</t>
  </si>
  <si>
    <t>1399/ 23.02.2023</t>
  </si>
  <si>
    <t>Scaune-zona 2</t>
  </si>
  <si>
    <t>ANTARES ROMANIA SRL</t>
  </si>
  <si>
    <t>Mobilier pentru birou-zona 2</t>
  </si>
  <si>
    <t>C&amp;A PHOENIX ART SRL</t>
  </si>
  <si>
    <t>2094/ 28.03.2023</t>
  </si>
  <si>
    <t>VIDEOPROIECTOARE CU SUPORTURI ȘI ECRANE DE PROIECȚIE; SISTEME DE SONORIZARE; FOTOCOPIATOR ȘI IMPRIMANTĂ</t>
  </si>
  <si>
    <t>QUARTZ MATRIX SRL</t>
  </si>
  <si>
    <t>Servicii de dezinsectie, deratizare si dezinfectie</t>
  </si>
  <si>
    <t>Nicsor Derating SRL</t>
  </si>
  <si>
    <t>28.03.2023</t>
  </si>
  <si>
    <t>2113/   28.03.2023</t>
  </si>
  <si>
    <t>2095/ 28.03.2023</t>
  </si>
  <si>
    <t>Furnizare energie electrica, inclusiv transport, sistem si distributie</t>
  </si>
  <si>
    <t>negociere fara publicare prealabila</t>
  </si>
  <si>
    <t>TINMAR ENERGY SA</t>
  </si>
  <si>
    <t>2934/ 07.04.2023</t>
  </si>
  <si>
    <t>Furnizare lot 1, lot 2, lot 3, lot 4 - componente RF si MW</t>
  </si>
  <si>
    <t>MCL CONSULT TELECOM SRL</t>
  </si>
  <si>
    <t>2588/ 13.04.2023</t>
  </si>
  <si>
    <t>Furnizare lot 5 -aparatura pentru electronica</t>
  </si>
  <si>
    <t>TECNOSERVICE EQUIPMENT SRL</t>
  </si>
  <si>
    <t>AA1/12.04.2023 - LOT 1 - prelungire data finalizare 14.07.2023
AA1/12.04.2023 - LOT 2 - prelungire data finalizare 26.06.2023</t>
  </si>
  <si>
    <t>AA1/14.02.2023 -LOT 1 si LOT 2 - prelungire termen-durata contract maxim 90 zile;
AA2/17.03.2023 - LOT 1 si LOT 2 - prelungire termen -durata contract maxim 120 zile</t>
  </si>
  <si>
    <t>29.02.2024</t>
  </si>
  <si>
    <t>09.02.2023</t>
  </si>
  <si>
    <t>17.02.2023</t>
  </si>
  <si>
    <t>23.02.2023</t>
  </si>
  <si>
    <t>20.05.2023</t>
  </si>
  <si>
    <t>24.02.2023</t>
  </si>
  <si>
    <t>23.05.2023</t>
  </si>
  <si>
    <t>01.04.2023</t>
  </si>
  <si>
    <t>31.03.2024</t>
  </si>
  <si>
    <t>25.01.2023</t>
  </si>
  <si>
    <t>09.01.2023</t>
  </si>
  <si>
    <t>28.05.2023</t>
  </si>
  <si>
    <t>29.12.2022</t>
  </si>
  <si>
    <t>03.01.2023</t>
  </si>
  <si>
    <t>03.03.2023</t>
  </si>
  <si>
    <t>07.04.2023</t>
  </si>
  <si>
    <t>13.06.2023</t>
  </si>
  <si>
    <t>06.06.2023</t>
  </si>
  <si>
    <t>Servicii de spălătorie și curățătorie chimică a materialor textile (mai 2023-decembrie 2023 cu posibilitatea prelungirii până la 30.04.2024)</t>
  </si>
  <si>
    <t xml:space="preserve">2511 / 10.04.2023 </t>
  </si>
  <si>
    <t>MOBILIER: Masă modulară amfiteatru mare; Masă consiliu; Cuiere cu agățători; Rastele metalice; Dulapuri prevăzute cu uși, pentru materiale de curățenie; Stendere mobile pentru umerașe</t>
  </si>
  <si>
    <t>TUTTO MOBILI SRL</t>
  </si>
  <si>
    <t>LOT 1 _ Aparat portabil pentru determinarea  clorofilei „a” și a microalgelor cu posibilitate diferențiere clase de alge (1 buc) și LOT 2 _ Luminometru, cu kit testare apa de balast (1 buc)</t>
  </si>
  <si>
    <t>2596 / 18.04.2023</t>
  </si>
  <si>
    <t>procedură simplificată</t>
  </si>
  <si>
    <t>MDS ELECTRIC SRL</t>
  </si>
  <si>
    <t>proiect POR cod MySMIS 156746</t>
  </si>
  <si>
    <t>2592/ 18.04.2023</t>
  </si>
  <si>
    <t>SHIMADZU HANDELSGESELLSCHAFT mbH</t>
  </si>
  <si>
    <t>2597/ 18.04.2023</t>
  </si>
  <si>
    <t>LOT 5 - Multiparametru cu GPS pentru determinarea în situ a parametrilor fizici ai apei (1 buc); Soluție de calibrare zero oxigen (1 flacon de 500 ml)</t>
  </si>
  <si>
    <t>LOT 3 -Spectrofotometru dublu fascicul UV-Vis (Ultraviolet–visible spectroscopy)</t>
  </si>
  <si>
    <t>COMLIBRIS SRL</t>
  </si>
  <si>
    <t>2595/ 18.04.2023</t>
  </si>
  <si>
    <t>Lot 4 - Microscop optic binocular (1 buc); Lot 6 - Aparat pentru determinarea consumului biochimic de oxigen (BOD) cu 10 locuri de agitare (1 buc); Lot 7 - Echipament pentru măsurarea consumului biochimic de oxigen prin tehnica manometrica (5 buc); Lot 8 - Incubator de răcire (1 buc); Lot 9 - Materiale de laborator (Kituri pentru determinări; Cuve rectangulare; Hidroxid de potasiu)</t>
  </si>
  <si>
    <t>3430/ 23.05.2023</t>
  </si>
  <si>
    <t>Software antiplagiat</t>
  </si>
  <si>
    <t>MICRONET SYSTEMS SRL</t>
  </si>
  <si>
    <t>Servicii de verificare, revizie, întreținere și reparații la centralele termice, punctul termic și echipamentele din încăperile centralelor termice aparținând achizitorului, inclusiv manoperă înlocuire piese defecte</t>
  </si>
  <si>
    <t>3429/ 23.05.2023</t>
  </si>
  <si>
    <t>SC BLACK SEA SUPPLIESR SRL</t>
  </si>
  <si>
    <t>24.05.2023</t>
  </si>
  <si>
    <t>24.05.2025</t>
  </si>
  <si>
    <t>3511/ 26.05.2023</t>
  </si>
  <si>
    <t>Furnizare gaze naturale, inclusiv transport, distributie si altele asemenea</t>
  </si>
  <si>
    <t>EYE MALL SRL</t>
  </si>
  <si>
    <t>01.06.2023</t>
  </si>
  <si>
    <t xml:space="preserve"> 4206/ 23.06.2023</t>
  </si>
  <si>
    <t xml:space="preserve">Servicii de mentenanta (intretinere, verificare, si reglare) si reparare a echipamentelor/instalatiilor de racire si tratare aer aflate in dotarea universitatii </t>
  </si>
  <si>
    <t>23.06.2023</t>
  </si>
  <si>
    <t>NITECH SRL</t>
  </si>
  <si>
    <t xml:space="preserve">AA1/30.09.21 1912944.41 lei cu TVA 
AA2/08.11.21 109595.23 lei cu TVA
AA3/09.09.22 1970902,97 lei cu TVA
AA4/04.11.22 598992,93 lei cu TVA
AA5/03.03.23 23146648,06 lei cu TVA
AA6/23.06.23 24432019,56 lei cu TVA
</t>
  </si>
  <si>
    <t>4526/ 06.07.2023</t>
  </si>
  <si>
    <t>Echipamente editare si de inregistrare video - LOT 1</t>
  </si>
  <si>
    <t>SC O-VIDEO SRL</t>
  </si>
  <si>
    <t xml:space="preserve">Proiect CNFIS-FDI-2023-F-0607 </t>
  </si>
  <si>
    <t>06.07.2023</t>
  </si>
  <si>
    <t>ROLETE DE INTERIOR PENTRU CAMINELE STUDENTESTI</t>
  </si>
  <si>
    <t>GRUNBERG GMBH SRL</t>
  </si>
  <si>
    <t>23.08.2023</t>
  </si>
  <si>
    <t>4884/ 24.07.2023</t>
  </si>
  <si>
    <t>4067/ 16.06.2023</t>
  </si>
  <si>
    <t>Lucrari de compartimentare cu pereți nestructurali din gips-carton, precum și extindere rețea de curenti slabi si curenti tari Sala P05 și P17, C1, corpo B, SLM  (3 oferte)</t>
  </si>
  <si>
    <t>MOIS CONSTRUCT SRL</t>
  </si>
  <si>
    <t>4848/ 21.07.2023</t>
  </si>
  <si>
    <t>Sistem LIDAR - profiller de monitorizare a parametrilor vântului</t>
  </si>
  <si>
    <t>VAISALA FRANCE SAS</t>
  </si>
  <si>
    <t>123.735,00 euro</t>
  </si>
  <si>
    <t>Proiect BLOW HORIZON-CL5-2021-D3-03</t>
  </si>
  <si>
    <t>4855/ 21.07.2023</t>
  </si>
  <si>
    <t>Sistem de monitorizare a parametrilor valurilor si curentilor marini</t>
  </si>
  <si>
    <t>48.000,00 euro</t>
  </si>
  <si>
    <t>4941/ 25.07.2023</t>
  </si>
  <si>
    <t>APARATURĂ DE LABORATOR: reluare LOT 9_Kituri și materiale pentru determinări cu ajutorul spectrofotometrului UV-Vis</t>
  </si>
  <si>
    <t>REDOX RESEARCH &amp; ANALYTIC  SRL</t>
  </si>
  <si>
    <t>Proiect FLAG -156746</t>
  </si>
  <si>
    <t>AA1nre. 3682/31.05.2023 - prelungire termen-durata contract maxim 170 zile</t>
  </si>
  <si>
    <t>IRIS TREND SRL</t>
  </si>
  <si>
    <t xml:space="preserve">                                                                                                                                        Elaborat, Serviciul Achiziții publice</t>
  </si>
  <si>
    <t>SC BLACK SEA SUPPLIERS SRL</t>
  </si>
  <si>
    <t>4412/ 03.07.2023</t>
  </si>
  <si>
    <t>Furnizare LOT 3-Ochelari VR cu controlere pentru maini</t>
  </si>
  <si>
    <t>DIAMOND 23 INVEST SRL</t>
  </si>
  <si>
    <t>bugetul de stat</t>
  </si>
  <si>
    <t>04.07.2023</t>
  </si>
  <si>
    <t>4804/ 17.07.2023</t>
  </si>
  <si>
    <t>Servicii de formare profesionala in domeniul DP (Dynamic Positioning)</t>
  </si>
  <si>
    <t>Procedura proprie-Anexa 2</t>
  </si>
  <si>
    <t xml:space="preserve">171.188,64 euro </t>
  </si>
  <si>
    <t>5572/ 25.08.2023</t>
  </si>
  <si>
    <t>LOT 1: Mobilier Camere Cămin A2 și Spații învățământ</t>
  </si>
  <si>
    <t>NEGRO  SRL</t>
  </si>
  <si>
    <t>5649/ 29.08.2023</t>
  </si>
  <si>
    <t>Servicii de operare și asistență tehnică la instruire pentru laboratorul GMDSS (Global Maritime Distress and Safety System)</t>
  </si>
  <si>
    <t>LEGĂNEL RADIOCOMUNICAȚII SRL</t>
  </si>
  <si>
    <t>51.120.00</t>
  </si>
  <si>
    <t>31/08/2024</t>
  </si>
  <si>
    <t>5799/   06.09.2023</t>
  </si>
  <si>
    <t>Aparate de aer conditionat 9000 BTU - 21 bucati si 12000 BTU - 6 bucati</t>
  </si>
  <si>
    <t>SC TONIS TRADE SRL</t>
  </si>
  <si>
    <t>18/09/2023</t>
  </si>
  <si>
    <t>6260/ 26.09.2023</t>
  </si>
  <si>
    <t>LOT 1-Unitate PC desktop - 4 bucăți</t>
  </si>
  <si>
    <t>COMRACE COMPUTERS SRL</t>
  </si>
  <si>
    <t>26.09.2023</t>
  </si>
  <si>
    <t>26.10.2023</t>
  </si>
  <si>
    <t>6237/ 25.09.2023</t>
  </si>
  <si>
    <t>Furnizare LOT 7-Licente software MORILD SHIP&amp;BRIDGE VR SIMULATOR</t>
  </si>
  <si>
    <t>02.10.2023</t>
  </si>
  <si>
    <t>12.10.2023</t>
  </si>
  <si>
    <t>6236/ 25.09.2023</t>
  </si>
  <si>
    <t>SIMTEC SOFTWARE ROMANIA SRL</t>
  </si>
  <si>
    <t>Furnizare LOT 9-Upgrade si suport tehnic pentru licenta academica ANSYS Academic Research Mechanical and CFD (5 tasks)</t>
  </si>
  <si>
    <t>6216/ 25.09.2023</t>
  </si>
  <si>
    <t>Furnizare LOT 2-Computere de birou AIO -8 bucati</t>
  </si>
  <si>
    <t>PRIME SOLUTIONS SRL</t>
  </si>
  <si>
    <t>5766/  05.09.2023</t>
  </si>
  <si>
    <t>ROMDIDAC SA</t>
  </si>
  <si>
    <t>Echipamente pentru laboratorul de fizica</t>
  </si>
  <si>
    <t>05.09.2023</t>
  </si>
  <si>
    <t>04.12.2023</t>
  </si>
  <si>
    <t>6415 / 29.09.2023</t>
  </si>
  <si>
    <t>Lucrari de compartimentare cu pereți nestructurali din gips-carton, precum și extindere rețea de curenti slabi si curenti tari Sala P05 și P17, C1, corpo B, SLM</t>
  </si>
  <si>
    <t>MELCA DESIGN SRL</t>
  </si>
  <si>
    <t>act aditional 3709/06.06.2023-termen livrare 21.07.2023</t>
  </si>
  <si>
    <t>SC DP &amp; OFFSHORE EXPERT SRL</t>
  </si>
  <si>
    <t>17.08.2023</t>
  </si>
  <si>
    <t>01.07.2024</t>
  </si>
  <si>
    <t>Finalizat LOT 1 in executie LOT 2</t>
  </si>
  <si>
    <t>29.05.2023</t>
  </si>
  <si>
    <t>AA1/30.09.21 1912944.41 lei cu TVA 
AA2/08.11.21 109595.23 lei cu TVA
AA3/09.09.22 1970902,97 lei cu TVA
AA4/04.11.22 598992,93 lei cu TVA
AA5/03.03.23 23146648,06 lei cu TVA
AA6/23.06.23 24432019,56 lei cu TVA
AA7/13.11.23 23008305,47 lei cu TVA</t>
  </si>
  <si>
    <t>7760 / 24.11.2023</t>
  </si>
  <si>
    <t>8127/ 13.12.2023</t>
  </si>
  <si>
    <t>Act aditional nr 1 (6494/03.10.2023)-36.837,83 lei</t>
  </si>
  <si>
    <t>8419/ 29.12.2023</t>
  </si>
  <si>
    <t>CONTRACT  Furnizare Lot 1- Subansamble PC</t>
  </si>
  <si>
    <t>VERASYS INTERNATIONAL SRL</t>
  </si>
  <si>
    <t>29.12.2023</t>
  </si>
  <si>
    <t>29.01.2024</t>
  </si>
  <si>
    <t>8420/ 29.12.2023</t>
  </si>
  <si>
    <t>CONTRACT  Furnizare Lot 2- Unități PC desktop</t>
  </si>
  <si>
    <t>INFOCENTER SRL</t>
  </si>
  <si>
    <t>8422/ 29.12.2023</t>
  </si>
  <si>
    <t>CONTRACT  Furnizare Lot 4- Laptopuri 16 inch</t>
  </si>
  <si>
    <t>NETWAVE SRL</t>
  </si>
  <si>
    <t>09.01.2024</t>
  </si>
  <si>
    <t>8383/ 27.12.2023</t>
  </si>
  <si>
    <t>CONTRACT Software pentru sisteme de operare și licențe</t>
  </si>
  <si>
    <t>NET BRINEL SA</t>
  </si>
  <si>
    <t>CONTRACT Închiriere 10 dozatoare apa, fiecare cu cate 4 recipiente de apă/lună și CONTRACT Închiriere 7 purificatoare apa, pentru perioada 01.01.2024-31.12.2024</t>
  </si>
  <si>
    <t>LA FANTANA SRL</t>
  </si>
  <si>
    <t>8421/29.12.2023</t>
  </si>
  <si>
    <t>CONTRACT Furnizare Lot3-Laptop 18 inch</t>
  </si>
  <si>
    <t>ADVANCETECH SRL</t>
  </si>
  <si>
    <t>18.01.2024</t>
  </si>
  <si>
    <t>17.05.2023</t>
  </si>
  <si>
    <t>123735 euro</t>
  </si>
  <si>
    <t>01.09.2023</t>
  </si>
  <si>
    <t>31.08.2024</t>
  </si>
  <si>
    <t>8351/21.12.2023</t>
  </si>
  <si>
    <t>CONTRACT servicii de transport valori</t>
  </si>
  <si>
    <t>ZIP ESCORT SRL</t>
  </si>
  <si>
    <t>01.01.2024</t>
  </si>
  <si>
    <t>31.12.2024</t>
  </si>
  <si>
    <t>8330/21.12.2023</t>
  </si>
  <si>
    <t>CONTRACT servicii de pază și protecție, monitorizare și intervenție, mentenanță preventivă și corectivă</t>
  </si>
  <si>
    <t>02.12.2023</t>
  </si>
  <si>
    <t>01.12.2024</t>
  </si>
  <si>
    <t>24.07.2023</t>
  </si>
  <si>
    <t>29.09.2023</t>
  </si>
  <si>
    <t>CONTRACT  Lucrari de reparații curente la nivelul hidroizolației acoperișului Aulei aferent clădirii Sediul Central</t>
  </si>
  <si>
    <t>15.12.2023</t>
  </si>
  <si>
    <t>25.12.2023</t>
  </si>
  <si>
    <t>26.08.2023</t>
  </si>
  <si>
    <t>25.09.2023</t>
  </si>
  <si>
    <t>27.07.2023</t>
  </si>
  <si>
    <t>18.10.2023</t>
  </si>
  <si>
    <t>31.07.2023</t>
  </si>
  <si>
    <t>17.11.2023</t>
  </si>
  <si>
    <t>act aditional nr 1 (7637/17.11.2023)-prelungire durata contract</t>
  </si>
  <si>
    <t>20.07.2023</t>
  </si>
  <si>
    <t>19.07.2024</t>
  </si>
  <si>
    <t>01.06.2024</t>
  </si>
  <si>
    <t>21.04.2023</t>
  </si>
  <si>
    <t>05.05.2023</t>
  </si>
  <si>
    <t>19.06.2023</t>
  </si>
  <si>
    <t>24.06.2023</t>
  </si>
  <si>
    <t>20.04.2023</t>
  </si>
  <si>
    <t>8438/.29.12.2023 și 8437/29.12.2023</t>
  </si>
  <si>
    <t>8114/12.12.2023</t>
  </si>
  <si>
    <t>CONTRACT furnizare in format digital 780 legitimatii ISIC si 10 legitimatii ITIC</t>
  </si>
  <si>
    <t>ASOCIATIA PENTRU SPRIJINIREA TINERILOR, STUDENTILOR, SI PROFESORILOR</t>
  </si>
  <si>
    <t xml:space="preserve">proiect CNFIS-FDI-2023-F-0547 </t>
  </si>
  <si>
    <t>12.12.2023</t>
  </si>
  <si>
    <t>19.12.2023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</si>
</sst>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18]d\ mmmm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0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43" fontId="4" fillId="2" borderId="0" xfId="0" applyNumberFormat="1" applyFont="1" applyFill="1" applyAlignment="1">
      <alignment horizontal="center" vertical="center" wrapText="1"/>
    </xf>
    <xf numFmtId="43" fontId="5" fillId="2" borderId="0" xfId="1" applyFont="1" applyFill="1" applyBorder="1" applyAlignment="1">
      <alignment horizontal="center" vertical="center" wrapText="1"/>
    </xf>
    <xf numFmtId="43" fontId="4" fillId="2" borderId="0" xfId="1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center" vertical="center" wrapText="1"/>
    </xf>
    <xf numFmtId="43" fontId="6" fillId="0" borderId="1" xfId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4" fontId="6" fillId="2" borderId="1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43" fontId="6" fillId="0" borderId="1" xfId="1" applyFont="1" applyBorder="1" applyAlignment="1">
      <alignment horizontal="right" vertical="center" wrapText="1"/>
    </xf>
    <xf numFmtId="0" fontId="7" fillId="0" borderId="1" xfId="0" applyFont="1" applyBorder="1"/>
    <xf numFmtId="43" fontId="6" fillId="0" borderId="0" xfId="1" applyFont="1" applyAlignment="1">
      <alignment vertical="center" wrapText="1"/>
    </xf>
    <xf numFmtId="0" fontId="7" fillId="0" borderId="0" xfId="0" applyFont="1" applyAlignment="1">
      <alignment vertical="center"/>
    </xf>
    <xf numFmtId="0" fontId="6" fillId="2" borderId="1" xfId="0" quotePrefix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vertical="center" wrapText="1"/>
    </xf>
    <xf numFmtId="43" fontId="6" fillId="2" borderId="1" xfId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3" fontId="6" fillId="0" borderId="0" xfId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6" fillId="0" borderId="0" xfId="0" applyFont="1"/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2" applyFont="1" applyBorder="1" applyAlignment="1">
      <alignment vertical="center" wrapText="1"/>
    </xf>
    <xf numFmtId="43" fontId="6" fillId="0" borderId="1" xfId="1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6" fillId="2" borderId="1" xfId="2" applyFont="1" applyFill="1" applyBorder="1" applyAlignment="1">
      <alignment horizontal="left" vertical="center" wrapText="1"/>
    </xf>
    <xf numFmtId="39" fontId="6" fillId="0" borderId="1" xfId="1" applyNumberFormat="1" applyFont="1" applyFill="1" applyBorder="1" applyAlignment="1">
      <alignment horizontal="right" vertical="center" wrapText="1"/>
    </xf>
    <xf numFmtId="4" fontId="7" fillId="0" borderId="0" xfId="0" applyNumberFormat="1" applyFont="1" applyAlignment="1">
      <alignment horizontal="righ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43" fontId="6" fillId="2" borderId="0" xfId="1" applyFont="1" applyFill="1" applyBorder="1" applyAlignment="1">
      <alignment vertical="center" wrapText="1"/>
    </xf>
    <xf numFmtId="14" fontId="6" fillId="2" borderId="0" xfId="0" applyNumberFormat="1" applyFont="1" applyFill="1" applyAlignment="1">
      <alignment horizontal="center" vertical="center" wrapText="1"/>
    </xf>
    <xf numFmtId="4" fontId="6" fillId="2" borderId="0" xfId="0" applyNumberFormat="1" applyFont="1" applyFill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3" fontId="5" fillId="2" borderId="0" xfId="1" applyFont="1" applyFill="1" applyBorder="1" applyAlignment="1">
      <alignment horizontal="right" vertical="center" wrapText="1"/>
    </xf>
    <xf numFmtId="43" fontId="6" fillId="0" borderId="0" xfId="1" applyFont="1" applyAlignment="1">
      <alignment horizontal="right" vertical="center" wrapText="1"/>
    </xf>
    <xf numFmtId="43" fontId="6" fillId="2" borderId="0" xfId="1" applyFont="1" applyFill="1" applyBorder="1" applyAlignment="1">
      <alignment horizontal="right" vertical="center" wrapText="1"/>
    </xf>
    <xf numFmtId="43" fontId="6" fillId="0" borderId="0" xfId="1" applyFont="1" applyBorder="1" applyAlignment="1">
      <alignment horizontal="right" vertical="center" wrapText="1"/>
    </xf>
    <xf numFmtId="43" fontId="4" fillId="2" borderId="0" xfId="1" applyFont="1" applyFill="1" applyAlignment="1">
      <alignment horizontal="right" vertical="center" wrapText="1"/>
    </xf>
    <xf numFmtId="0" fontId="6" fillId="2" borderId="0" xfId="2" applyFont="1" applyFill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wrapText="1"/>
    </xf>
    <xf numFmtId="0" fontId="6" fillId="0" borderId="1" xfId="2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3" fillId="2" borderId="0" xfId="0" applyFont="1" applyFill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1700C0"/>
      <color rgb="FF99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"/>
  <sheetViews>
    <sheetView workbookViewId="0">
      <pane ySplit="4" topLeftCell="A17" activePane="bottomLeft" state="frozen"/>
      <selection pane="bottomLeft" activeCell="D21" sqref="D21"/>
    </sheetView>
  </sheetViews>
  <sheetFormatPr defaultColWidth="9.140625" defaultRowHeight="12.75" x14ac:dyDescent="0.25"/>
  <cols>
    <col min="1" max="1" width="6.5703125" style="5" customWidth="1"/>
    <col min="2" max="2" width="13.140625" style="6" customWidth="1"/>
    <col min="3" max="3" width="12.85546875" style="5" customWidth="1"/>
    <col min="4" max="4" width="23.42578125" style="6" customWidth="1"/>
    <col min="5" max="5" width="10.85546875" style="5" customWidth="1"/>
    <col min="6" max="6" width="9.28515625" style="5" bestFit="1" customWidth="1"/>
    <col min="7" max="7" width="13.42578125" style="5" customWidth="1"/>
    <col min="8" max="8" width="13.28515625" style="5" customWidth="1"/>
    <col min="9" max="9" width="16.42578125" style="9" customWidth="1"/>
    <col min="10" max="10" width="10.5703125" style="5" customWidth="1"/>
    <col min="11" max="11" width="15.5703125" style="4" customWidth="1"/>
    <col min="12" max="12" width="12.140625" style="4" customWidth="1"/>
    <col min="13" max="13" width="27.42578125" style="4" customWidth="1"/>
    <col min="14" max="14" width="16.140625" style="5" customWidth="1"/>
    <col min="15" max="15" width="10" style="5" customWidth="1"/>
    <col min="16" max="16" width="12.85546875" style="4" customWidth="1"/>
    <col min="17" max="17" width="12.85546875" style="5" customWidth="1"/>
    <col min="18" max="18" width="10.28515625" style="4" bestFit="1" customWidth="1"/>
    <col min="19" max="16384" width="9.140625" style="4"/>
  </cols>
  <sheetData>
    <row r="1" spans="1:17" s="2" customFormat="1" ht="15.75" customHeight="1" x14ac:dyDescent="0.25">
      <c r="A1" s="1"/>
      <c r="B1" s="77" t="s">
        <v>73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s="2" customFormat="1" x14ac:dyDescent="0.25">
      <c r="A2" s="1"/>
      <c r="B2" s="3"/>
      <c r="C2" s="1"/>
      <c r="D2" s="3"/>
      <c r="E2" s="1"/>
      <c r="F2" s="1"/>
      <c r="G2" s="1"/>
      <c r="H2" s="1"/>
      <c r="I2" s="8"/>
      <c r="J2" s="1"/>
      <c r="K2" s="1"/>
      <c r="L2" s="1"/>
      <c r="N2" s="1"/>
      <c r="O2" s="1"/>
      <c r="Q2" s="1"/>
    </row>
    <row r="3" spans="1:17" s="10" customFormat="1" ht="12.75" customHeight="1" x14ac:dyDescent="0.25">
      <c r="A3" s="70" t="s">
        <v>0</v>
      </c>
      <c r="B3" s="70" t="s">
        <v>1</v>
      </c>
      <c r="C3" s="70" t="s">
        <v>2</v>
      </c>
      <c r="D3" s="70" t="s">
        <v>3</v>
      </c>
      <c r="E3" s="70" t="s">
        <v>4</v>
      </c>
      <c r="F3" s="70" t="s">
        <v>5</v>
      </c>
      <c r="G3" s="70" t="s">
        <v>6</v>
      </c>
      <c r="H3" s="70" t="s">
        <v>7</v>
      </c>
      <c r="I3" s="78" t="s">
        <v>8</v>
      </c>
      <c r="J3" s="70" t="s">
        <v>9</v>
      </c>
      <c r="K3" s="70" t="s">
        <v>10</v>
      </c>
      <c r="L3" s="70" t="s">
        <v>11</v>
      </c>
      <c r="M3" s="70" t="s">
        <v>12</v>
      </c>
      <c r="N3" s="70" t="s">
        <v>13</v>
      </c>
      <c r="O3" s="70"/>
      <c r="P3" s="70" t="s">
        <v>14</v>
      </c>
      <c r="Q3" s="70" t="s">
        <v>15</v>
      </c>
    </row>
    <row r="4" spans="1:17" s="12" customFormat="1" ht="69.75" customHeight="1" x14ac:dyDescent="0.25">
      <c r="A4" s="70"/>
      <c r="B4" s="70"/>
      <c r="C4" s="70"/>
      <c r="D4" s="70"/>
      <c r="E4" s="70"/>
      <c r="F4" s="70"/>
      <c r="G4" s="70"/>
      <c r="H4" s="70"/>
      <c r="I4" s="78"/>
      <c r="J4" s="70"/>
      <c r="K4" s="70"/>
      <c r="L4" s="70"/>
      <c r="M4" s="70"/>
      <c r="N4" s="11" t="s">
        <v>16</v>
      </c>
      <c r="O4" s="11" t="s">
        <v>17</v>
      </c>
      <c r="P4" s="70"/>
      <c r="Q4" s="70"/>
    </row>
    <row r="5" spans="1:17" s="21" customFormat="1" ht="51" x14ac:dyDescent="0.25">
      <c r="A5" s="13">
        <v>1</v>
      </c>
      <c r="B5" s="14" t="s">
        <v>23</v>
      </c>
      <c r="C5" s="15" t="s">
        <v>28</v>
      </c>
      <c r="D5" s="16" t="s">
        <v>29</v>
      </c>
      <c r="E5" s="13" t="s">
        <v>18</v>
      </c>
      <c r="F5" s="15">
        <v>3</v>
      </c>
      <c r="G5" s="14" t="s">
        <v>30</v>
      </c>
      <c r="H5" s="17" t="s">
        <v>27</v>
      </c>
      <c r="I5" s="18">
        <f>24646*1.19</f>
        <v>29328.739999999998</v>
      </c>
      <c r="J5" s="15" t="s">
        <v>31</v>
      </c>
      <c r="K5" s="15" t="s">
        <v>32</v>
      </c>
      <c r="L5" s="15" t="s">
        <v>33</v>
      </c>
      <c r="M5" s="19"/>
      <c r="N5" s="48">
        <v>23462.99</v>
      </c>
      <c r="O5" s="20" t="s">
        <v>45</v>
      </c>
      <c r="P5" s="19"/>
      <c r="Q5" s="15" t="s">
        <v>26</v>
      </c>
    </row>
    <row r="6" spans="1:17" s="21" customFormat="1" ht="102" x14ac:dyDescent="0.2">
      <c r="A6" s="13">
        <v>2</v>
      </c>
      <c r="B6" s="14" t="s">
        <v>23</v>
      </c>
      <c r="C6" s="15" t="s">
        <v>34</v>
      </c>
      <c r="D6" s="16" t="s">
        <v>35</v>
      </c>
      <c r="E6" s="13" t="s">
        <v>19</v>
      </c>
      <c r="F6" s="15">
        <v>3</v>
      </c>
      <c r="G6" s="14" t="s">
        <v>36</v>
      </c>
      <c r="H6" s="15" t="s">
        <v>27</v>
      </c>
      <c r="I6" s="22">
        <f>99831*1.19</f>
        <v>118798.89</v>
      </c>
      <c r="J6" s="15" t="s">
        <v>31</v>
      </c>
      <c r="K6" s="15" t="s">
        <v>37</v>
      </c>
      <c r="L6" s="15" t="s">
        <v>33</v>
      </c>
      <c r="M6" s="19"/>
      <c r="N6" s="48">
        <v>95039.039999999994</v>
      </c>
      <c r="O6" s="20" t="s">
        <v>45</v>
      </c>
      <c r="P6" s="23"/>
      <c r="Q6" s="15" t="s">
        <v>26</v>
      </c>
    </row>
    <row r="7" spans="1:17" s="21" customFormat="1" ht="120" customHeight="1" x14ac:dyDescent="0.25">
      <c r="A7" s="13">
        <v>3</v>
      </c>
      <c r="B7" s="14" t="s">
        <v>38</v>
      </c>
      <c r="C7" s="13" t="s">
        <v>39</v>
      </c>
      <c r="D7" s="16" t="s">
        <v>40</v>
      </c>
      <c r="E7" s="13" t="s">
        <v>19</v>
      </c>
      <c r="F7" s="15">
        <v>3</v>
      </c>
      <c r="G7" s="14" t="s">
        <v>41</v>
      </c>
      <c r="H7" s="19" t="s">
        <v>42</v>
      </c>
      <c r="I7" s="24">
        <f>14237368.46*1.19</f>
        <v>16942468.467399999</v>
      </c>
      <c r="J7" s="15" t="s">
        <v>31</v>
      </c>
      <c r="K7" s="15" t="s">
        <v>43</v>
      </c>
      <c r="L7" s="15" t="s">
        <v>33</v>
      </c>
      <c r="M7" s="42" t="s">
        <v>99</v>
      </c>
      <c r="N7" s="49">
        <v>17848353.530000001</v>
      </c>
      <c r="O7" s="19" t="s">
        <v>45</v>
      </c>
      <c r="P7" s="25"/>
      <c r="Q7" s="15" t="s">
        <v>26</v>
      </c>
    </row>
    <row r="8" spans="1:17" s="21" customFormat="1" ht="98.25" customHeight="1" x14ac:dyDescent="0.25">
      <c r="A8" s="13">
        <v>4</v>
      </c>
      <c r="B8" s="16" t="s">
        <v>24</v>
      </c>
      <c r="C8" s="13" t="s">
        <v>50</v>
      </c>
      <c r="D8" s="16" t="s">
        <v>51</v>
      </c>
      <c r="E8" s="13" t="s">
        <v>49</v>
      </c>
      <c r="F8" s="13">
        <v>1</v>
      </c>
      <c r="G8" s="16" t="s">
        <v>52</v>
      </c>
      <c r="H8" s="26" t="s">
        <v>53</v>
      </c>
      <c r="I8" s="31" t="s">
        <v>54</v>
      </c>
      <c r="J8" s="13" t="s">
        <v>55</v>
      </c>
      <c r="K8" s="30" t="s">
        <v>56</v>
      </c>
      <c r="L8" s="30" t="s">
        <v>57</v>
      </c>
      <c r="M8" s="13" t="s">
        <v>122</v>
      </c>
      <c r="N8" s="29"/>
      <c r="O8" s="16"/>
      <c r="P8" s="27"/>
      <c r="Q8" s="13" t="s">
        <v>44</v>
      </c>
    </row>
    <row r="9" spans="1:17" s="21" customFormat="1" ht="76.5" x14ac:dyDescent="0.2">
      <c r="A9" s="13">
        <v>5</v>
      </c>
      <c r="B9" s="16" t="s">
        <v>23</v>
      </c>
      <c r="C9" s="15" t="s">
        <v>59</v>
      </c>
      <c r="D9" s="32" t="s">
        <v>46</v>
      </c>
      <c r="E9" s="13" t="s">
        <v>18</v>
      </c>
      <c r="F9" s="13">
        <v>1</v>
      </c>
      <c r="G9" s="46" t="s">
        <v>47</v>
      </c>
      <c r="H9" s="15" t="s">
        <v>27</v>
      </c>
      <c r="I9" s="28">
        <v>33929.279999999999</v>
      </c>
      <c r="J9" s="13" t="s">
        <v>25</v>
      </c>
      <c r="K9" s="30" t="s">
        <v>60</v>
      </c>
      <c r="L9" s="30" t="s">
        <v>61</v>
      </c>
      <c r="M9" s="13"/>
      <c r="N9" s="28">
        <v>11309.76</v>
      </c>
      <c r="O9" s="16" t="s">
        <v>45</v>
      </c>
      <c r="P9" s="27"/>
      <c r="Q9" s="15" t="s">
        <v>44</v>
      </c>
    </row>
    <row r="10" spans="1:17" s="21" customFormat="1" ht="70.5" customHeight="1" x14ac:dyDescent="0.25">
      <c r="A10" s="13">
        <v>6</v>
      </c>
      <c r="B10" s="16" t="s">
        <v>24</v>
      </c>
      <c r="C10" s="15" t="s">
        <v>62</v>
      </c>
      <c r="D10" s="33" t="s">
        <v>63</v>
      </c>
      <c r="E10" s="13" t="s">
        <v>64</v>
      </c>
      <c r="F10" s="13" t="s">
        <v>80</v>
      </c>
      <c r="G10" s="46" t="s">
        <v>65</v>
      </c>
      <c r="H10" s="15" t="s">
        <v>27</v>
      </c>
      <c r="I10" s="28">
        <f>1212211*1.19</f>
        <v>1442531.0899999999</v>
      </c>
      <c r="J10" s="13" t="s">
        <v>66</v>
      </c>
      <c r="K10" s="30" t="s">
        <v>137</v>
      </c>
      <c r="L10" s="30" t="s">
        <v>138</v>
      </c>
      <c r="M10" s="13" t="s">
        <v>123</v>
      </c>
      <c r="N10" s="28"/>
      <c r="O10" s="16"/>
      <c r="P10" s="27"/>
      <c r="Q10" s="15" t="s">
        <v>44</v>
      </c>
    </row>
    <row r="11" spans="1:17" s="21" customFormat="1" ht="70.5" customHeight="1" x14ac:dyDescent="0.25">
      <c r="A11" s="13">
        <v>7</v>
      </c>
      <c r="B11" s="16" t="s">
        <v>24</v>
      </c>
      <c r="C11" s="15" t="s">
        <v>82</v>
      </c>
      <c r="D11" s="33" t="s">
        <v>81</v>
      </c>
      <c r="E11" s="13" t="s">
        <v>19</v>
      </c>
      <c r="F11" s="13" t="s">
        <v>83</v>
      </c>
      <c r="G11" s="46" t="s">
        <v>84</v>
      </c>
      <c r="H11" s="15" t="s">
        <v>27</v>
      </c>
      <c r="I11" s="28">
        <f>419498*1.19</f>
        <v>499202.62</v>
      </c>
      <c r="J11" s="13" t="s">
        <v>66</v>
      </c>
      <c r="K11" s="30" t="s">
        <v>136</v>
      </c>
      <c r="L11" s="30" t="s">
        <v>85</v>
      </c>
      <c r="M11" s="13"/>
      <c r="N11" s="28">
        <f>419498*1.19</f>
        <v>499202.62</v>
      </c>
      <c r="O11" s="16" t="s">
        <v>45</v>
      </c>
      <c r="P11" s="28">
        <f>419498*1.19</f>
        <v>499202.62</v>
      </c>
      <c r="Q11" s="15" t="s">
        <v>94</v>
      </c>
    </row>
    <row r="12" spans="1:17" s="21" customFormat="1" ht="38.25" x14ac:dyDescent="0.2">
      <c r="A12" s="13">
        <v>8</v>
      </c>
      <c r="B12" s="16" t="s">
        <v>24</v>
      </c>
      <c r="C12" s="15" t="s">
        <v>67</v>
      </c>
      <c r="D12" s="32" t="s">
        <v>68</v>
      </c>
      <c r="E12" s="13" t="s">
        <v>64</v>
      </c>
      <c r="F12" s="13" t="s">
        <v>69</v>
      </c>
      <c r="G12" s="46" t="s">
        <v>70</v>
      </c>
      <c r="H12" s="15" t="s">
        <v>27</v>
      </c>
      <c r="I12" s="28">
        <f>615720*1.19</f>
        <v>732706.79999999993</v>
      </c>
      <c r="J12" s="13" t="s">
        <v>66</v>
      </c>
      <c r="K12" s="30" t="s">
        <v>134</v>
      </c>
      <c r="L12" s="30" t="s">
        <v>135</v>
      </c>
      <c r="M12" s="13"/>
      <c r="N12" s="28"/>
      <c r="O12" s="16"/>
      <c r="P12" s="27"/>
      <c r="Q12" s="15" t="s">
        <v>44</v>
      </c>
    </row>
    <row r="13" spans="1:17" s="21" customFormat="1" ht="89.25" x14ac:dyDescent="0.2">
      <c r="A13" s="13">
        <v>9</v>
      </c>
      <c r="B13" s="16" t="s">
        <v>23</v>
      </c>
      <c r="C13" s="15" t="s">
        <v>75</v>
      </c>
      <c r="D13" s="32" t="s">
        <v>74</v>
      </c>
      <c r="E13" s="13" t="s">
        <v>76</v>
      </c>
      <c r="F13" s="13" t="s">
        <v>77</v>
      </c>
      <c r="G13" s="46" t="s">
        <v>78</v>
      </c>
      <c r="H13" s="15" t="s">
        <v>27</v>
      </c>
      <c r="I13" s="28">
        <f>343748*1.19</f>
        <v>409060.12</v>
      </c>
      <c r="J13" s="13" t="s">
        <v>58</v>
      </c>
      <c r="K13" s="30" t="s">
        <v>133</v>
      </c>
      <c r="L13" s="30" t="s">
        <v>79</v>
      </c>
      <c r="M13" s="13"/>
      <c r="N13" s="28"/>
      <c r="O13" s="16"/>
      <c r="P13" s="27"/>
      <c r="Q13" s="15" t="s">
        <v>44</v>
      </c>
    </row>
    <row r="14" spans="1:17" s="21" customFormat="1" ht="51" x14ac:dyDescent="0.2">
      <c r="A14" s="13">
        <v>10</v>
      </c>
      <c r="B14" s="16" t="s">
        <v>24</v>
      </c>
      <c r="C14" s="15" t="s">
        <v>91</v>
      </c>
      <c r="D14" s="32" t="s">
        <v>92</v>
      </c>
      <c r="E14" s="13" t="s">
        <v>64</v>
      </c>
      <c r="F14" s="13" t="s">
        <v>77</v>
      </c>
      <c r="G14" s="46" t="s">
        <v>93</v>
      </c>
      <c r="H14" s="15"/>
      <c r="I14" s="28">
        <f>57900*1.19</f>
        <v>68901</v>
      </c>
      <c r="J14" s="13" t="s">
        <v>58</v>
      </c>
      <c r="K14" s="30" t="s">
        <v>125</v>
      </c>
      <c r="L14" s="30" t="s">
        <v>126</v>
      </c>
      <c r="M14" s="13"/>
      <c r="N14" s="45">
        <v>68901</v>
      </c>
      <c r="O14" s="14" t="s">
        <v>45</v>
      </c>
      <c r="P14" s="27"/>
      <c r="Q14" s="15" t="s">
        <v>94</v>
      </c>
    </row>
    <row r="15" spans="1:17" s="21" customFormat="1" ht="67.5" customHeight="1" x14ac:dyDescent="0.25">
      <c r="A15" s="13">
        <v>11</v>
      </c>
      <c r="B15" s="16" t="s">
        <v>23</v>
      </c>
      <c r="C15" s="13" t="s">
        <v>88</v>
      </c>
      <c r="D15" s="16" t="s">
        <v>20</v>
      </c>
      <c r="E15" s="13" t="s">
        <v>22</v>
      </c>
      <c r="F15" s="13">
        <v>2</v>
      </c>
      <c r="G15" s="16" t="s">
        <v>48</v>
      </c>
      <c r="H15" s="26">
        <v>4</v>
      </c>
      <c r="I15" s="28">
        <v>1199303.7</v>
      </c>
      <c r="J15" s="13" t="s">
        <v>25</v>
      </c>
      <c r="K15" s="13" t="s">
        <v>89</v>
      </c>
      <c r="L15" s="13" t="s">
        <v>90</v>
      </c>
      <c r="M15" s="13"/>
      <c r="N15" s="29"/>
      <c r="O15" s="19" t="s">
        <v>45</v>
      </c>
      <c r="P15" s="27"/>
      <c r="Q15" s="13" t="s">
        <v>26</v>
      </c>
    </row>
    <row r="16" spans="1:17" s="21" customFormat="1" ht="67.5" customHeight="1" x14ac:dyDescent="0.25">
      <c r="A16" s="13">
        <v>12</v>
      </c>
      <c r="B16" s="16" t="s">
        <v>24</v>
      </c>
      <c r="C16" s="13" t="s">
        <v>96</v>
      </c>
      <c r="D16" s="16" t="s">
        <v>97</v>
      </c>
      <c r="E16" s="13" t="s">
        <v>95</v>
      </c>
      <c r="F16" s="13">
        <v>3</v>
      </c>
      <c r="G16" s="16" t="s">
        <v>98</v>
      </c>
      <c r="H16" s="26"/>
      <c r="I16" s="28">
        <v>57700</v>
      </c>
      <c r="J16" s="13" t="s">
        <v>25</v>
      </c>
      <c r="K16" s="30" t="s">
        <v>89</v>
      </c>
      <c r="L16" s="30" t="s">
        <v>124</v>
      </c>
      <c r="M16" s="13"/>
      <c r="N16" s="29"/>
      <c r="O16" s="19" t="s">
        <v>45</v>
      </c>
      <c r="P16" s="27"/>
      <c r="Q16" s="13" t="s">
        <v>26</v>
      </c>
    </row>
    <row r="17" spans="1:18" s="21" customFormat="1" ht="67.5" customHeight="1" x14ac:dyDescent="0.25">
      <c r="A17" s="13">
        <v>13</v>
      </c>
      <c r="B17" s="16" t="s">
        <v>24</v>
      </c>
      <c r="C17" s="13" t="s">
        <v>100</v>
      </c>
      <c r="D17" s="16" t="s">
        <v>101</v>
      </c>
      <c r="E17" s="13" t="s">
        <v>95</v>
      </c>
      <c r="F17" s="13">
        <v>1</v>
      </c>
      <c r="G17" s="16" t="s">
        <v>102</v>
      </c>
      <c r="H17" s="26"/>
      <c r="I17" s="28">
        <f>21936*1.19</f>
        <v>26103.84</v>
      </c>
      <c r="J17" s="13" t="s">
        <v>66</v>
      </c>
      <c r="K17" s="30" t="s">
        <v>127</v>
      </c>
      <c r="L17" s="30" t="s">
        <v>128</v>
      </c>
      <c r="M17" s="13"/>
      <c r="N17" s="29"/>
      <c r="O17" s="19" t="s">
        <v>45</v>
      </c>
      <c r="P17" s="27"/>
      <c r="Q17" s="13" t="s">
        <v>26</v>
      </c>
    </row>
    <row r="18" spans="1:18" s="21" customFormat="1" ht="67.5" customHeight="1" x14ac:dyDescent="0.25">
      <c r="A18" s="13">
        <v>14</v>
      </c>
      <c r="B18" s="16" t="s">
        <v>24</v>
      </c>
      <c r="C18" s="13" t="s">
        <v>100</v>
      </c>
      <c r="D18" s="16" t="s">
        <v>103</v>
      </c>
      <c r="E18" s="13" t="s">
        <v>95</v>
      </c>
      <c r="F18" s="13">
        <v>3</v>
      </c>
      <c r="G18" s="16" t="s">
        <v>104</v>
      </c>
      <c r="H18" s="26"/>
      <c r="I18" s="28">
        <f>28089*1.19</f>
        <v>33425.909999999996</v>
      </c>
      <c r="J18" s="13" t="s">
        <v>66</v>
      </c>
      <c r="K18" s="30" t="s">
        <v>129</v>
      </c>
      <c r="L18" s="30" t="s">
        <v>128</v>
      </c>
      <c r="M18" s="13"/>
      <c r="N18" s="29"/>
      <c r="O18" s="19" t="s">
        <v>45</v>
      </c>
      <c r="P18" s="27"/>
      <c r="Q18" s="13" t="s">
        <v>26</v>
      </c>
    </row>
    <row r="19" spans="1:18" s="21" customFormat="1" ht="67.5" customHeight="1" x14ac:dyDescent="0.25">
      <c r="A19" s="13">
        <v>15</v>
      </c>
      <c r="B19" s="16" t="s">
        <v>24</v>
      </c>
      <c r="C19" s="13" t="s">
        <v>105</v>
      </c>
      <c r="D19" s="43" t="s">
        <v>106</v>
      </c>
      <c r="E19" s="13" t="s">
        <v>19</v>
      </c>
      <c r="F19" s="13">
        <v>2</v>
      </c>
      <c r="G19" s="16" t="s">
        <v>107</v>
      </c>
      <c r="H19" s="26"/>
      <c r="I19" s="28">
        <f>165705.18*1.19</f>
        <v>197189.16419999997</v>
      </c>
      <c r="J19" s="13" t="s">
        <v>66</v>
      </c>
      <c r="K19" s="30" t="s">
        <v>110</v>
      </c>
      <c r="L19" s="30" t="s">
        <v>130</v>
      </c>
      <c r="M19" s="13"/>
      <c r="N19" s="29"/>
      <c r="O19" s="19" t="s">
        <v>45</v>
      </c>
      <c r="P19" s="27"/>
      <c r="Q19" s="13" t="s">
        <v>26</v>
      </c>
    </row>
    <row r="20" spans="1:18" s="21" customFormat="1" ht="25.5" x14ac:dyDescent="0.25">
      <c r="A20" s="13">
        <v>16</v>
      </c>
      <c r="B20" s="16" t="s">
        <v>23</v>
      </c>
      <c r="C20" s="15" t="s">
        <v>111</v>
      </c>
      <c r="D20" s="44" t="s">
        <v>108</v>
      </c>
      <c r="E20" s="13" t="s">
        <v>87</v>
      </c>
      <c r="F20" s="13">
        <v>2</v>
      </c>
      <c r="G20" s="47" t="s">
        <v>109</v>
      </c>
      <c r="H20" s="15" t="s">
        <v>27</v>
      </c>
      <c r="I20" s="28">
        <v>38493.03</v>
      </c>
      <c r="J20" s="13" t="s">
        <v>25</v>
      </c>
      <c r="K20" s="30" t="s">
        <v>110</v>
      </c>
      <c r="L20" s="30" t="s">
        <v>90</v>
      </c>
      <c r="M20" s="13"/>
      <c r="N20" s="28"/>
      <c r="O20" s="19" t="s">
        <v>45</v>
      </c>
      <c r="P20" s="27"/>
      <c r="Q20" s="13" t="s">
        <v>26</v>
      </c>
    </row>
    <row r="21" spans="1:18" s="21" customFormat="1" ht="48.75" customHeight="1" x14ac:dyDescent="0.25">
      <c r="A21" s="13">
        <v>17</v>
      </c>
      <c r="B21" s="16" t="s">
        <v>24</v>
      </c>
      <c r="C21" s="13" t="s">
        <v>112</v>
      </c>
      <c r="D21" s="43" t="s">
        <v>113</v>
      </c>
      <c r="E21" s="13" t="s">
        <v>114</v>
      </c>
      <c r="F21" s="13">
        <v>1</v>
      </c>
      <c r="G21" s="16" t="s">
        <v>115</v>
      </c>
      <c r="H21" s="26"/>
      <c r="I21" s="28">
        <v>1956369.88</v>
      </c>
      <c r="J21" s="13" t="s">
        <v>25</v>
      </c>
      <c r="K21" s="30" t="s">
        <v>131</v>
      </c>
      <c r="L21" s="30" t="s">
        <v>132</v>
      </c>
      <c r="M21" s="13"/>
      <c r="N21" s="29"/>
      <c r="O21" s="19" t="s">
        <v>45</v>
      </c>
      <c r="P21" s="27"/>
      <c r="Q21" s="13" t="s">
        <v>26</v>
      </c>
    </row>
    <row r="22" spans="1:18" s="21" customFormat="1" x14ac:dyDescent="0.25">
      <c r="A22" s="35"/>
      <c r="B22" s="71" t="s">
        <v>86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35"/>
      <c r="R22" s="35"/>
    </row>
    <row r="23" spans="1:18" x14ac:dyDescent="0.25">
      <c r="A23" s="4"/>
      <c r="B23" s="4"/>
      <c r="C23" s="4"/>
      <c r="D23" s="34"/>
      <c r="E23" s="73"/>
      <c r="F23" s="73"/>
      <c r="G23" s="73"/>
      <c r="H23" s="34"/>
      <c r="I23" s="36"/>
      <c r="J23" s="34"/>
      <c r="K23" s="37"/>
      <c r="L23" s="38"/>
      <c r="M23" s="34"/>
      <c r="N23" s="39"/>
      <c r="O23" s="34"/>
      <c r="P23" s="37"/>
      <c r="Q23" s="38"/>
      <c r="R23" s="37"/>
    </row>
    <row r="24" spans="1:18" x14ac:dyDescent="0.2">
      <c r="A24" s="4"/>
      <c r="B24" s="4"/>
      <c r="C24" s="4"/>
      <c r="D24" s="74" t="s">
        <v>71</v>
      </c>
      <c r="E24" s="74"/>
      <c r="F24" s="74"/>
      <c r="G24" s="40"/>
      <c r="H24" s="40"/>
      <c r="I24" s="75" t="s">
        <v>72</v>
      </c>
      <c r="J24" s="76"/>
      <c r="K24" s="76"/>
      <c r="L24" s="76"/>
      <c r="M24" s="76"/>
      <c r="N24" s="34"/>
      <c r="O24" s="40"/>
      <c r="P24" s="75" t="s">
        <v>21</v>
      </c>
      <c r="Q24" s="75"/>
      <c r="R24" s="21"/>
    </row>
    <row r="26" spans="1:18" x14ac:dyDescent="0.25">
      <c r="A26" s="4"/>
      <c r="B26" s="4"/>
      <c r="C26" s="4"/>
      <c r="J26" s="7"/>
    </row>
    <row r="29" spans="1:18" x14ac:dyDescent="0.25">
      <c r="H29" s="41"/>
    </row>
  </sheetData>
  <mergeCells count="22">
    <mergeCell ref="B1:Q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J3:J4"/>
    <mergeCell ref="K3:K4"/>
    <mergeCell ref="L3:L4"/>
    <mergeCell ref="M3:M4"/>
    <mergeCell ref="N3:O3"/>
    <mergeCell ref="P3:P4"/>
    <mergeCell ref="B22:P22"/>
    <mergeCell ref="E23:G23"/>
    <mergeCell ref="D24:F24"/>
    <mergeCell ref="I24:M24"/>
    <mergeCell ref="P24:Q24"/>
  </mergeCells>
  <pageMargins left="0.7" right="0.7" top="0.75" bottom="0.75" header="0.3" footer="0.3"/>
  <pageSetup paperSize="9" scale="65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3"/>
  <sheetViews>
    <sheetView workbookViewId="0">
      <pane ySplit="4" topLeftCell="A5" activePane="bottomLeft" state="frozen"/>
      <selection pane="bottomLeft" activeCell="N32" sqref="N32"/>
    </sheetView>
  </sheetViews>
  <sheetFormatPr defaultColWidth="9.140625" defaultRowHeight="12.75" x14ac:dyDescent="0.25"/>
  <cols>
    <col min="1" max="1" width="6.5703125" style="5" customWidth="1"/>
    <col min="2" max="2" width="13.140625" style="6" customWidth="1"/>
    <col min="3" max="3" width="12.85546875" style="5" customWidth="1"/>
    <col min="4" max="4" width="23.42578125" style="6" customWidth="1"/>
    <col min="5" max="5" width="10.85546875" style="5" customWidth="1"/>
    <col min="6" max="6" width="9.28515625" style="5" bestFit="1" customWidth="1"/>
    <col min="7" max="7" width="13.42578125" style="5" customWidth="1"/>
    <col min="8" max="8" width="13.28515625" style="5" customWidth="1"/>
    <col min="9" max="9" width="16.42578125" style="61" customWidth="1"/>
    <col min="10" max="10" width="10.5703125" style="5" customWidth="1"/>
    <col min="11" max="11" width="15.5703125" style="4" customWidth="1"/>
    <col min="12" max="12" width="12.140625" style="4" customWidth="1"/>
    <col min="13" max="13" width="28.7109375" style="4" customWidth="1"/>
    <col min="14" max="14" width="16.140625" style="5" customWidth="1"/>
    <col min="15" max="15" width="10" style="5" customWidth="1"/>
    <col min="16" max="16" width="12.85546875" style="4" customWidth="1"/>
    <col min="17" max="17" width="12.85546875" style="5" customWidth="1"/>
    <col min="18" max="18" width="10.28515625" style="4" bestFit="1" customWidth="1"/>
    <col min="19" max="16384" width="9.140625" style="4"/>
  </cols>
  <sheetData>
    <row r="1" spans="1:17" s="2" customFormat="1" ht="15.75" customHeight="1" x14ac:dyDescent="0.25">
      <c r="A1" s="1"/>
      <c r="B1" s="77" t="s">
        <v>73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s="2" customFormat="1" x14ac:dyDescent="0.25">
      <c r="A2" s="1"/>
      <c r="B2" s="3"/>
      <c r="C2" s="1"/>
      <c r="D2" s="3"/>
      <c r="E2" s="1"/>
      <c r="F2" s="1"/>
      <c r="G2" s="1"/>
      <c r="H2" s="1"/>
      <c r="I2" s="57"/>
      <c r="J2" s="1"/>
      <c r="K2" s="1"/>
      <c r="L2" s="1"/>
      <c r="N2" s="1"/>
      <c r="O2" s="1"/>
      <c r="Q2" s="1"/>
    </row>
    <row r="3" spans="1:17" s="10" customFormat="1" ht="12.75" customHeight="1" x14ac:dyDescent="0.25">
      <c r="A3" s="70" t="s">
        <v>0</v>
      </c>
      <c r="B3" s="70" t="s">
        <v>1</v>
      </c>
      <c r="C3" s="70" t="s">
        <v>2</v>
      </c>
      <c r="D3" s="70" t="s">
        <v>3</v>
      </c>
      <c r="E3" s="70" t="s">
        <v>4</v>
      </c>
      <c r="F3" s="70" t="s">
        <v>5</v>
      </c>
      <c r="G3" s="70" t="s">
        <v>6</v>
      </c>
      <c r="H3" s="70" t="s">
        <v>7</v>
      </c>
      <c r="I3" s="79" t="s">
        <v>8</v>
      </c>
      <c r="J3" s="70" t="s">
        <v>9</v>
      </c>
      <c r="K3" s="70" t="s">
        <v>10</v>
      </c>
      <c r="L3" s="70" t="s">
        <v>11</v>
      </c>
      <c r="M3" s="70" t="s">
        <v>12</v>
      </c>
      <c r="N3" s="70" t="s">
        <v>13</v>
      </c>
      <c r="O3" s="70"/>
      <c r="P3" s="70" t="s">
        <v>14</v>
      </c>
      <c r="Q3" s="70" t="s">
        <v>15</v>
      </c>
    </row>
    <row r="4" spans="1:17" s="12" customFormat="1" ht="69.75" customHeight="1" x14ac:dyDescent="0.25">
      <c r="A4" s="70"/>
      <c r="B4" s="70"/>
      <c r="C4" s="70"/>
      <c r="D4" s="70"/>
      <c r="E4" s="70"/>
      <c r="F4" s="70"/>
      <c r="G4" s="70"/>
      <c r="H4" s="70"/>
      <c r="I4" s="79"/>
      <c r="J4" s="70"/>
      <c r="K4" s="70"/>
      <c r="L4" s="70"/>
      <c r="M4" s="70"/>
      <c r="N4" s="11" t="s">
        <v>16</v>
      </c>
      <c r="O4" s="11" t="s">
        <v>17</v>
      </c>
      <c r="P4" s="70"/>
      <c r="Q4" s="70"/>
    </row>
    <row r="5" spans="1:17" s="21" customFormat="1" ht="51" x14ac:dyDescent="0.25">
      <c r="A5" s="13">
        <v>1</v>
      </c>
      <c r="B5" s="14" t="s">
        <v>23</v>
      </c>
      <c r="C5" s="15" t="s">
        <v>28</v>
      </c>
      <c r="D5" s="16" t="s">
        <v>29</v>
      </c>
      <c r="E5" s="13" t="s">
        <v>18</v>
      </c>
      <c r="F5" s="15">
        <v>3</v>
      </c>
      <c r="G5" s="14" t="s">
        <v>30</v>
      </c>
      <c r="H5" s="17" t="s">
        <v>27</v>
      </c>
      <c r="I5" s="22">
        <f>24646*1.19</f>
        <v>29328.739999999998</v>
      </c>
      <c r="J5" s="15" t="s">
        <v>31</v>
      </c>
      <c r="K5" s="15" t="s">
        <v>32</v>
      </c>
      <c r="L5" s="15" t="s">
        <v>33</v>
      </c>
      <c r="M5" s="19"/>
      <c r="N5" s="48">
        <v>23462.99</v>
      </c>
      <c r="O5" s="20" t="s">
        <v>45</v>
      </c>
      <c r="P5" s="19"/>
      <c r="Q5" s="15" t="s">
        <v>26</v>
      </c>
    </row>
    <row r="6" spans="1:17" s="21" customFormat="1" ht="102" x14ac:dyDescent="0.2">
      <c r="A6" s="13">
        <v>2</v>
      </c>
      <c r="B6" s="14" t="s">
        <v>23</v>
      </c>
      <c r="C6" s="15" t="s">
        <v>34</v>
      </c>
      <c r="D6" s="16" t="s">
        <v>35</v>
      </c>
      <c r="E6" s="13" t="s">
        <v>19</v>
      </c>
      <c r="F6" s="15">
        <v>3</v>
      </c>
      <c r="G6" s="14" t="s">
        <v>36</v>
      </c>
      <c r="H6" s="15" t="s">
        <v>27</v>
      </c>
      <c r="I6" s="22">
        <f>99831*1.19</f>
        <v>118798.89</v>
      </c>
      <c r="J6" s="15" t="s">
        <v>31</v>
      </c>
      <c r="K6" s="15" t="s">
        <v>37</v>
      </c>
      <c r="L6" s="15" t="s">
        <v>33</v>
      </c>
      <c r="M6" s="19"/>
      <c r="N6" s="48">
        <v>95039.039999999994</v>
      </c>
      <c r="O6" s="20" t="s">
        <v>45</v>
      </c>
      <c r="P6" s="23"/>
      <c r="Q6" s="15" t="s">
        <v>26</v>
      </c>
    </row>
    <row r="7" spans="1:17" s="21" customFormat="1" ht="120" customHeight="1" x14ac:dyDescent="0.25">
      <c r="A7" s="13">
        <v>3</v>
      </c>
      <c r="B7" s="14" t="s">
        <v>38</v>
      </c>
      <c r="C7" s="13" t="s">
        <v>39</v>
      </c>
      <c r="D7" s="16" t="s">
        <v>40</v>
      </c>
      <c r="E7" s="13" t="s">
        <v>19</v>
      </c>
      <c r="F7" s="15">
        <v>3</v>
      </c>
      <c r="G7" s="14" t="s">
        <v>41</v>
      </c>
      <c r="H7" s="19" t="s">
        <v>42</v>
      </c>
      <c r="I7" s="58">
        <f>14237368.46*1.19</f>
        <v>16942468.467399999</v>
      </c>
      <c r="J7" s="15" t="s">
        <v>31</v>
      </c>
      <c r="K7" s="15" t="s">
        <v>43</v>
      </c>
      <c r="L7" s="15" t="s">
        <v>33</v>
      </c>
      <c r="M7" s="42" t="s">
        <v>175</v>
      </c>
      <c r="N7" s="49">
        <v>19840635.43</v>
      </c>
      <c r="O7" s="19" t="s">
        <v>45</v>
      </c>
      <c r="P7" s="25"/>
      <c r="Q7" s="15" t="s">
        <v>26</v>
      </c>
    </row>
    <row r="8" spans="1:17" s="21" customFormat="1" ht="98.25" customHeight="1" x14ac:dyDescent="0.25">
      <c r="A8" s="13">
        <v>4</v>
      </c>
      <c r="B8" s="16" t="s">
        <v>24</v>
      </c>
      <c r="C8" s="13" t="s">
        <v>50</v>
      </c>
      <c r="D8" s="16" t="s">
        <v>51</v>
      </c>
      <c r="E8" s="13" t="s">
        <v>49</v>
      </c>
      <c r="F8" s="13">
        <v>1</v>
      </c>
      <c r="G8" s="16" t="s">
        <v>52</v>
      </c>
      <c r="H8" s="26" t="s">
        <v>53</v>
      </c>
      <c r="I8" s="31" t="s">
        <v>54</v>
      </c>
      <c r="J8" s="13" t="s">
        <v>55</v>
      </c>
      <c r="K8" s="30" t="s">
        <v>56</v>
      </c>
      <c r="L8" s="30" t="s">
        <v>57</v>
      </c>
      <c r="M8" s="13" t="s">
        <v>122</v>
      </c>
      <c r="N8" s="29"/>
      <c r="O8" s="16"/>
      <c r="P8" s="27"/>
      <c r="Q8" s="13" t="s">
        <v>44</v>
      </c>
    </row>
    <row r="9" spans="1:17" s="21" customFormat="1" ht="76.5" x14ac:dyDescent="0.2">
      <c r="A9" s="13">
        <v>5</v>
      </c>
      <c r="B9" s="16" t="s">
        <v>23</v>
      </c>
      <c r="C9" s="15" t="s">
        <v>59</v>
      </c>
      <c r="D9" s="32" t="s">
        <v>46</v>
      </c>
      <c r="E9" s="13" t="s">
        <v>18</v>
      </c>
      <c r="F9" s="13">
        <v>1</v>
      </c>
      <c r="G9" s="46" t="s">
        <v>47</v>
      </c>
      <c r="H9" s="15" t="s">
        <v>27</v>
      </c>
      <c r="I9" s="31">
        <v>33929.279999999999</v>
      </c>
      <c r="J9" s="13" t="s">
        <v>25</v>
      </c>
      <c r="K9" s="30" t="s">
        <v>60</v>
      </c>
      <c r="L9" s="30" t="s">
        <v>61</v>
      </c>
      <c r="M9" s="13"/>
      <c r="N9" s="45">
        <v>19792.080000000002</v>
      </c>
      <c r="O9" s="16" t="s">
        <v>45</v>
      </c>
      <c r="P9" s="27"/>
      <c r="Q9" s="15" t="s">
        <v>44</v>
      </c>
    </row>
    <row r="10" spans="1:17" s="21" customFormat="1" ht="70.5" customHeight="1" x14ac:dyDescent="0.25">
      <c r="A10" s="13">
        <v>6</v>
      </c>
      <c r="B10" s="16" t="s">
        <v>24</v>
      </c>
      <c r="C10" s="15" t="s">
        <v>62</v>
      </c>
      <c r="D10" s="33" t="s">
        <v>63</v>
      </c>
      <c r="E10" s="13" t="s">
        <v>64</v>
      </c>
      <c r="F10" s="13" t="s">
        <v>80</v>
      </c>
      <c r="G10" s="46" t="s">
        <v>65</v>
      </c>
      <c r="H10" s="15" t="s">
        <v>27</v>
      </c>
      <c r="I10" s="31">
        <f>1212211*1.19</f>
        <v>1442531.0899999999</v>
      </c>
      <c r="J10" s="13" t="s">
        <v>66</v>
      </c>
      <c r="K10" s="30" t="s">
        <v>137</v>
      </c>
      <c r="L10" s="30" t="s">
        <v>138</v>
      </c>
      <c r="M10" s="13" t="s">
        <v>123</v>
      </c>
      <c r="N10" s="31">
        <f>1212211*1.19</f>
        <v>1442531.0899999999</v>
      </c>
      <c r="O10" s="16" t="s">
        <v>45</v>
      </c>
      <c r="P10" s="31">
        <f>1212211*1.19</f>
        <v>1442531.0899999999</v>
      </c>
      <c r="Q10" s="15" t="s">
        <v>94</v>
      </c>
    </row>
    <row r="11" spans="1:17" s="21" customFormat="1" ht="70.5" customHeight="1" x14ac:dyDescent="0.25">
      <c r="A11" s="13">
        <v>7</v>
      </c>
      <c r="B11" s="16" t="s">
        <v>24</v>
      </c>
      <c r="C11" s="15" t="s">
        <v>82</v>
      </c>
      <c r="D11" s="33" t="s">
        <v>81</v>
      </c>
      <c r="E11" s="13" t="s">
        <v>19</v>
      </c>
      <c r="F11" s="13" t="s">
        <v>83</v>
      </c>
      <c r="G11" s="46" t="s">
        <v>84</v>
      </c>
      <c r="H11" s="15" t="s">
        <v>27</v>
      </c>
      <c r="I11" s="31">
        <f>419498*1.19</f>
        <v>499202.62</v>
      </c>
      <c r="J11" s="13" t="s">
        <v>66</v>
      </c>
      <c r="K11" s="30" t="s">
        <v>136</v>
      </c>
      <c r="L11" s="30" t="s">
        <v>85</v>
      </c>
      <c r="M11" s="13"/>
      <c r="N11" s="28">
        <f>419498*1.19</f>
        <v>499202.62</v>
      </c>
      <c r="O11" s="16" t="s">
        <v>45</v>
      </c>
      <c r="P11" s="28">
        <f>419498*1.19</f>
        <v>499202.62</v>
      </c>
      <c r="Q11" s="15" t="s">
        <v>94</v>
      </c>
    </row>
    <row r="12" spans="1:17" s="21" customFormat="1" ht="38.25" x14ac:dyDescent="0.2">
      <c r="A12" s="13">
        <v>8</v>
      </c>
      <c r="B12" s="16" t="s">
        <v>24</v>
      </c>
      <c r="C12" s="15" t="s">
        <v>67</v>
      </c>
      <c r="D12" s="32" t="s">
        <v>68</v>
      </c>
      <c r="E12" s="13" t="s">
        <v>64</v>
      </c>
      <c r="F12" s="13" t="s">
        <v>69</v>
      </c>
      <c r="G12" s="46" t="s">
        <v>70</v>
      </c>
      <c r="H12" s="15" t="s">
        <v>27</v>
      </c>
      <c r="I12" s="31">
        <f>615720*1.19</f>
        <v>732706.79999999993</v>
      </c>
      <c r="J12" s="13" t="s">
        <v>66</v>
      </c>
      <c r="K12" s="30" t="s">
        <v>134</v>
      </c>
      <c r="L12" s="30" t="s">
        <v>135</v>
      </c>
      <c r="M12" s="13" t="s">
        <v>200</v>
      </c>
      <c r="N12" s="28"/>
      <c r="O12" s="16"/>
      <c r="P12" s="27"/>
      <c r="Q12" s="15" t="s">
        <v>44</v>
      </c>
    </row>
    <row r="13" spans="1:17" s="21" customFormat="1" ht="89.25" x14ac:dyDescent="0.2">
      <c r="A13" s="13">
        <v>9</v>
      </c>
      <c r="B13" s="16" t="s">
        <v>23</v>
      </c>
      <c r="C13" s="15" t="s">
        <v>75</v>
      </c>
      <c r="D13" s="32" t="s">
        <v>74</v>
      </c>
      <c r="E13" s="13" t="s">
        <v>76</v>
      </c>
      <c r="F13" s="13" t="s">
        <v>77</v>
      </c>
      <c r="G13" s="46" t="s">
        <v>78</v>
      </c>
      <c r="H13" s="15" t="s">
        <v>27</v>
      </c>
      <c r="I13" s="31">
        <f>343748*1.19</f>
        <v>409060.12</v>
      </c>
      <c r="J13" s="13" t="s">
        <v>58</v>
      </c>
      <c r="K13" s="30" t="s">
        <v>133</v>
      </c>
      <c r="L13" s="30" t="s">
        <v>79</v>
      </c>
      <c r="M13" s="13"/>
      <c r="N13" s="31">
        <f>343748*1.19</f>
        <v>409060.12</v>
      </c>
      <c r="O13" s="16" t="s">
        <v>45</v>
      </c>
      <c r="P13" s="31">
        <f>343748*1.19</f>
        <v>409060.12</v>
      </c>
      <c r="Q13" s="15" t="s">
        <v>94</v>
      </c>
    </row>
    <row r="14" spans="1:17" s="21" customFormat="1" ht="51" x14ac:dyDescent="0.2">
      <c r="A14" s="13">
        <v>10</v>
      </c>
      <c r="B14" s="16" t="s">
        <v>24</v>
      </c>
      <c r="C14" s="15" t="s">
        <v>91</v>
      </c>
      <c r="D14" s="32" t="s">
        <v>92</v>
      </c>
      <c r="E14" s="13" t="s">
        <v>64</v>
      </c>
      <c r="F14" s="13" t="s">
        <v>77</v>
      </c>
      <c r="G14" s="46" t="s">
        <v>93</v>
      </c>
      <c r="H14" s="15"/>
      <c r="I14" s="31">
        <f>57900*1.19</f>
        <v>68901</v>
      </c>
      <c r="J14" s="13" t="s">
        <v>58</v>
      </c>
      <c r="K14" s="30" t="s">
        <v>125</v>
      </c>
      <c r="L14" s="30" t="s">
        <v>126</v>
      </c>
      <c r="M14" s="13"/>
      <c r="N14" s="45">
        <v>68901</v>
      </c>
      <c r="O14" s="14" t="s">
        <v>45</v>
      </c>
      <c r="P14" s="45">
        <v>68901</v>
      </c>
      <c r="Q14" s="15" t="s">
        <v>94</v>
      </c>
    </row>
    <row r="15" spans="1:17" s="21" customFormat="1" ht="67.5" customHeight="1" x14ac:dyDescent="0.25">
      <c r="A15" s="13">
        <v>11</v>
      </c>
      <c r="B15" s="16" t="s">
        <v>23</v>
      </c>
      <c r="C15" s="13" t="s">
        <v>88</v>
      </c>
      <c r="D15" s="16" t="s">
        <v>20</v>
      </c>
      <c r="E15" s="13" t="s">
        <v>22</v>
      </c>
      <c r="F15" s="13">
        <v>2</v>
      </c>
      <c r="G15" s="16" t="s">
        <v>48</v>
      </c>
      <c r="H15" s="26">
        <v>4</v>
      </c>
      <c r="I15" s="31">
        <v>1199303.7</v>
      </c>
      <c r="J15" s="13" t="s">
        <v>25</v>
      </c>
      <c r="K15" s="13" t="s">
        <v>89</v>
      </c>
      <c r="L15" s="13" t="s">
        <v>90</v>
      </c>
      <c r="M15" s="13"/>
      <c r="N15" s="64">
        <v>344885.05</v>
      </c>
      <c r="O15" s="19" t="s">
        <v>45</v>
      </c>
      <c r="P15" s="27"/>
      <c r="Q15" s="13" t="s">
        <v>26</v>
      </c>
    </row>
    <row r="16" spans="1:17" s="21" customFormat="1" ht="67.5" customHeight="1" x14ac:dyDescent="0.25">
      <c r="A16" s="13">
        <v>12</v>
      </c>
      <c r="B16" s="16" t="s">
        <v>24</v>
      </c>
      <c r="C16" s="13" t="s">
        <v>96</v>
      </c>
      <c r="D16" s="16" t="s">
        <v>97</v>
      </c>
      <c r="E16" s="13" t="s">
        <v>95</v>
      </c>
      <c r="F16" s="13">
        <v>3</v>
      </c>
      <c r="G16" s="16" t="s">
        <v>98</v>
      </c>
      <c r="H16" s="26"/>
      <c r="I16" s="31">
        <v>57700</v>
      </c>
      <c r="J16" s="13" t="s">
        <v>25</v>
      </c>
      <c r="K16" s="30" t="s">
        <v>89</v>
      </c>
      <c r="L16" s="30" t="s">
        <v>124</v>
      </c>
      <c r="M16" s="13"/>
      <c r="N16" s="64">
        <v>5616.32</v>
      </c>
      <c r="O16" s="19" t="s">
        <v>45</v>
      </c>
      <c r="P16" s="27"/>
      <c r="Q16" s="13" t="s">
        <v>26</v>
      </c>
    </row>
    <row r="17" spans="1:17" s="21" customFormat="1" ht="67.5" customHeight="1" x14ac:dyDescent="0.25">
      <c r="A17" s="13">
        <v>13</v>
      </c>
      <c r="B17" s="16" t="s">
        <v>24</v>
      </c>
      <c r="C17" s="13" t="s">
        <v>100</v>
      </c>
      <c r="D17" s="16" t="s">
        <v>101</v>
      </c>
      <c r="E17" s="13" t="s">
        <v>95</v>
      </c>
      <c r="F17" s="13">
        <v>1</v>
      </c>
      <c r="G17" s="16" t="s">
        <v>102</v>
      </c>
      <c r="H17" s="26"/>
      <c r="I17" s="31">
        <f>21936*1.19</f>
        <v>26103.84</v>
      </c>
      <c r="J17" s="13" t="s">
        <v>66</v>
      </c>
      <c r="K17" s="30" t="s">
        <v>127</v>
      </c>
      <c r="L17" s="30" t="s">
        <v>128</v>
      </c>
      <c r="M17" s="13"/>
      <c r="N17" s="31">
        <f>21936*1.19</f>
        <v>26103.84</v>
      </c>
      <c r="O17" s="19" t="s">
        <v>45</v>
      </c>
      <c r="P17" s="31">
        <f>21936*1.19</f>
        <v>26103.84</v>
      </c>
      <c r="Q17" s="13" t="s">
        <v>94</v>
      </c>
    </row>
    <row r="18" spans="1:17" s="21" customFormat="1" ht="67.5" customHeight="1" x14ac:dyDescent="0.25">
      <c r="A18" s="13">
        <v>14</v>
      </c>
      <c r="B18" s="16" t="s">
        <v>24</v>
      </c>
      <c r="C18" s="13" t="s">
        <v>100</v>
      </c>
      <c r="D18" s="16" t="s">
        <v>103</v>
      </c>
      <c r="E18" s="13" t="s">
        <v>95</v>
      </c>
      <c r="F18" s="13">
        <v>3</v>
      </c>
      <c r="G18" s="16" t="s">
        <v>104</v>
      </c>
      <c r="H18" s="26"/>
      <c r="I18" s="31">
        <f>28089*1.19</f>
        <v>33425.909999999996</v>
      </c>
      <c r="J18" s="13" t="s">
        <v>66</v>
      </c>
      <c r="K18" s="30" t="s">
        <v>129</v>
      </c>
      <c r="L18" s="30" t="s">
        <v>128</v>
      </c>
      <c r="M18" s="13"/>
      <c r="N18" s="31">
        <f>28089*1.19</f>
        <v>33425.909999999996</v>
      </c>
      <c r="O18" s="19" t="s">
        <v>45</v>
      </c>
      <c r="P18" s="31">
        <f>28089*1.19</f>
        <v>33425.909999999996</v>
      </c>
      <c r="Q18" s="13" t="s">
        <v>94</v>
      </c>
    </row>
    <row r="19" spans="1:17" s="21" customFormat="1" ht="67.5" customHeight="1" x14ac:dyDescent="0.25">
      <c r="A19" s="13">
        <v>15</v>
      </c>
      <c r="B19" s="16" t="s">
        <v>24</v>
      </c>
      <c r="C19" s="13" t="s">
        <v>105</v>
      </c>
      <c r="D19" s="43" t="s">
        <v>106</v>
      </c>
      <c r="E19" s="13" t="s">
        <v>19</v>
      </c>
      <c r="F19" s="13">
        <v>2</v>
      </c>
      <c r="G19" s="16" t="s">
        <v>107</v>
      </c>
      <c r="H19" s="26"/>
      <c r="I19" s="31">
        <f>165705.18*1.19</f>
        <v>197189.16419999997</v>
      </c>
      <c r="J19" s="13" t="s">
        <v>66</v>
      </c>
      <c r="K19" s="30" t="s">
        <v>110</v>
      </c>
      <c r="L19" s="30" t="s">
        <v>130</v>
      </c>
      <c r="M19" s="13"/>
      <c r="N19" s="31">
        <f>165705.18*1.19</f>
        <v>197189.16419999997</v>
      </c>
      <c r="O19" s="19" t="s">
        <v>45</v>
      </c>
      <c r="P19" s="31">
        <f>165705.18*1.19</f>
        <v>197189.16419999997</v>
      </c>
      <c r="Q19" s="13" t="s">
        <v>94</v>
      </c>
    </row>
    <row r="20" spans="1:17" s="21" customFormat="1" ht="25.5" x14ac:dyDescent="0.25">
      <c r="A20" s="13">
        <v>16</v>
      </c>
      <c r="B20" s="16" t="s">
        <v>23</v>
      </c>
      <c r="C20" s="15" t="s">
        <v>111</v>
      </c>
      <c r="D20" s="44" t="s">
        <v>108</v>
      </c>
      <c r="E20" s="13" t="s">
        <v>87</v>
      </c>
      <c r="F20" s="13">
        <v>2</v>
      </c>
      <c r="G20" s="47" t="s">
        <v>109</v>
      </c>
      <c r="H20" s="15" t="s">
        <v>27</v>
      </c>
      <c r="I20" s="31">
        <v>38493.03</v>
      </c>
      <c r="J20" s="13" t="s">
        <v>25</v>
      </c>
      <c r="K20" s="30" t="s">
        <v>110</v>
      </c>
      <c r="L20" s="30" t="s">
        <v>90</v>
      </c>
      <c r="M20" s="13"/>
      <c r="N20" s="45">
        <v>7201.02</v>
      </c>
      <c r="O20" s="19" t="s">
        <v>45</v>
      </c>
      <c r="P20" s="27"/>
      <c r="Q20" s="13" t="s">
        <v>26</v>
      </c>
    </row>
    <row r="21" spans="1:17" s="21" customFormat="1" ht="48.75" customHeight="1" x14ac:dyDescent="0.25">
      <c r="A21" s="13">
        <v>17</v>
      </c>
      <c r="B21" s="16" t="s">
        <v>24</v>
      </c>
      <c r="C21" s="13" t="s">
        <v>112</v>
      </c>
      <c r="D21" s="43" t="s">
        <v>113</v>
      </c>
      <c r="E21" s="13" t="s">
        <v>114</v>
      </c>
      <c r="F21" s="13">
        <v>1</v>
      </c>
      <c r="G21" s="16" t="s">
        <v>115</v>
      </c>
      <c r="H21" s="26"/>
      <c r="I21" s="31">
        <v>1956369.88</v>
      </c>
      <c r="J21" s="13" t="s">
        <v>25</v>
      </c>
      <c r="K21" s="30" t="s">
        <v>131</v>
      </c>
      <c r="L21" s="30" t="s">
        <v>132</v>
      </c>
      <c r="M21" s="13"/>
      <c r="N21" s="64">
        <v>66899.64</v>
      </c>
      <c r="O21" s="19" t="s">
        <v>45</v>
      </c>
      <c r="P21" s="27"/>
      <c r="Q21" s="13" t="s">
        <v>26</v>
      </c>
    </row>
    <row r="22" spans="1:17" s="21" customFormat="1" ht="48.75" customHeight="1" x14ac:dyDescent="0.25">
      <c r="A22" s="13">
        <v>18</v>
      </c>
      <c r="B22" s="16" t="s">
        <v>24</v>
      </c>
      <c r="C22" s="13" t="s">
        <v>116</v>
      </c>
      <c r="D22" s="43" t="s">
        <v>117</v>
      </c>
      <c r="E22" s="13" t="s">
        <v>18</v>
      </c>
      <c r="F22" s="13">
        <v>1</v>
      </c>
      <c r="G22" s="16" t="s">
        <v>118</v>
      </c>
      <c r="H22" s="26"/>
      <c r="I22" s="31">
        <v>68296.479999999996</v>
      </c>
      <c r="J22" s="13" t="s">
        <v>25</v>
      </c>
      <c r="K22" s="30" t="s">
        <v>139</v>
      </c>
      <c r="L22" s="30" t="s">
        <v>141</v>
      </c>
      <c r="M22" s="13" t="s">
        <v>248</v>
      </c>
      <c r="N22" s="29"/>
      <c r="O22" s="19" t="s">
        <v>45</v>
      </c>
      <c r="P22" s="27"/>
      <c r="Q22" s="13" t="s">
        <v>26</v>
      </c>
    </row>
    <row r="23" spans="1:17" s="21" customFormat="1" ht="67.5" customHeight="1" x14ac:dyDescent="0.25">
      <c r="A23" s="13">
        <v>19</v>
      </c>
      <c r="B23" s="16" t="s">
        <v>24</v>
      </c>
      <c r="C23" s="13" t="s">
        <v>119</v>
      </c>
      <c r="D23" s="43" t="s">
        <v>120</v>
      </c>
      <c r="E23" s="13" t="s">
        <v>18</v>
      </c>
      <c r="F23" s="13">
        <v>1</v>
      </c>
      <c r="G23" s="16" t="s">
        <v>121</v>
      </c>
      <c r="H23" s="26"/>
      <c r="I23" s="31">
        <v>62058.5</v>
      </c>
      <c r="J23" s="13" t="s">
        <v>25</v>
      </c>
      <c r="K23" s="30" t="s">
        <v>57</v>
      </c>
      <c r="L23" s="30" t="s">
        <v>140</v>
      </c>
      <c r="M23" s="13"/>
      <c r="N23" s="64">
        <v>62058.5</v>
      </c>
      <c r="O23" s="19" t="s">
        <v>45</v>
      </c>
      <c r="P23" s="27"/>
      <c r="Q23" s="13" t="s">
        <v>94</v>
      </c>
    </row>
    <row r="24" spans="1:17" s="21" customFormat="1" ht="67.5" customHeight="1" x14ac:dyDescent="0.25">
      <c r="A24" s="13">
        <v>20</v>
      </c>
      <c r="B24" s="16" t="s">
        <v>24</v>
      </c>
      <c r="C24" s="13" t="s">
        <v>143</v>
      </c>
      <c r="D24" s="43" t="s">
        <v>144</v>
      </c>
      <c r="E24" s="13" t="s">
        <v>64</v>
      </c>
      <c r="F24" s="13">
        <v>3</v>
      </c>
      <c r="G24" s="16" t="s">
        <v>145</v>
      </c>
      <c r="H24" s="26"/>
      <c r="I24" s="31">
        <f>75025*1.19</f>
        <v>89279.75</v>
      </c>
      <c r="J24" s="13" t="s">
        <v>66</v>
      </c>
      <c r="K24" s="30">
        <v>45036</v>
      </c>
      <c r="L24" s="30">
        <v>45070</v>
      </c>
      <c r="M24" s="13"/>
      <c r="N24" s="31">
        <f>75025*1.19</f>
        <v>89279.75</v>
      </c>
      <c r="O24" s="19" t="s">
        <v>45</v>
      </c>
      <c r="P24" s="31">
        <f>75025*1.19</f>
        <v>89279.75</v>
      </c>
      <c r="Q24" s="13" t="s">
        <v>94</v>
      </c>
    </row>
    <row r="25" spans="1:17" s="21" customFormat="1" ht="67.5" customHeight="1" x14ac:dyDescent="0.25">
      <c r="A25" s="13">
        <v>21</v>
      </c>
      <c r="B25" s="16" t="s">
        <v>24</v>
      </c>
      <c r="C25" s="13" t="s">
        <v>147</v>
      </c>
      <c r="D25" s="43" t="s">
        <v>146</v>
      </c>
      <c r="E25" s="13" t="s">
        <v>148</v>
      </c>
      <c r="F25" s="13">
        <v>1</v>
      </c>
      <c r="G25" s="16" t="s">
        <v>149</v>
      </c>
      <c r="H25" s="26"/>
      <c r="I25" s="31">
        <f>268000*1.19</f>
        <v>318920</v>
      </c>
      <c r="J25" s="13" t="s">
        <v>150</v>
      </c>
      <c r="K25" s="30">
        <v>45037</v>
      </c>
      <c r="L25" s="30">
        <v>45101</v>
      </c>
      <c r="M25" s="13"/>
      <c r="N25" s="31">
        <f>268000*1.19</f>
        <v>318920</v>
      </c>
      <c r="O25" s="19" t="s">
        <v>45</v>
      </c>
      <c r="P25" s="31">
        <f>268000*1.19</f>
        <v>318920</v>
      </c>
      <c r="Q25" s="13" t="s">
        <v>94</v>
      </c>
    </row>
    <row r="26" spans="1:17" s="21" customFormat="1" ht="67.5" customHeight="1" x14ac:dyDescent="0.25">
      <c r="A26" s="13">
        <v>22</v>
      </c>
      <c r="B26" s="16" t="s">
        <v>24</v>
      </c>
      <c r="C26" s="13" t="s">
        <v>151</v>
      </c>
      <c r="D26" s="43" t="s">
        <v>155</v>
      </c>
      <c r="E26" s="13" t="s">
        <v>148</v>
      </c>
      <c r="F26" s="13">
        <v>1</v>
      </c>
      <c r="G26" s="16" t="s">
        <v>152</v>
      </c>
      <c r="H26" s="26"/>
      <c r="I26" s="31">
        <f>32900*1.19</f>
        <v>39151</v>
      </c>
      <c r="J26" s="13" t="s">
        <v>150</v>
      </c>
      <c r="K26" s="30">
        <v>45037</v>
      </c>
      <c r="L26" s="30">
        <v>45051</v>
      </c>
      <c r="M26" s="13"/>
      <c r="N26" s="31">
        <f>32900*1.19</f>
        <v>39151</v>
      </c>
      <c r="O26" s="19" t="s">
        <v>45</v>
      </c>
      <c r="P26" s="31">
        <f>32900*1.19</f>
        <v>39151</v>
      </c>
      <c r="Q26" s="13" t="s">
        <v>94</v>
      </c>
    </row>
    <row r="27" spans="1:17" s="21" customFormat="1" ht="67.5" customHeight="1" x14ac:dyDescent="0.25">
      <c r="A27" s="13">
        <v>23</v>
      </c>
      <c r="B27" s="16" t="s">
        <v>24</v>
      </c>
      <c r="C27" s="13" t="s">
        <v>153</v>
      </c>
      <c r="D27" s="43" t="s">
        <v>154</v>
      </c>
      <c r="E27" s="13" t="s">
        <v>148</v>
      </c>
      <c r="F27" s="13">
        <v>1</v>
      </c>
      <c r="G27" s="16" t="s">
        <v>156</v>
      </c>
      <c r="H27" s="26"/>
      <c r="I27" s="31">
        <f>28600*1.19</f>
        <v>34034</v>
      </c>
      <c r="J27" s="13" t="s">
        <v>150</v>
      </c>
      <c r="K27" s="30">
        <v>45037</v>
      </c>
      <c r="L27" s="30">
        <v>45096</v>
      </c>
      <c r="M27" s="13"/>
      <c r="N27" s="31">
        <f>28600*1.19</f>
        <v>34034</v>
      </c>
      <c r="O27" s="19" t="s">
        <v>45</v>
      </c>
      <c r="P27" s="31">
        <f>28600*1.19</f>
        <v>34034</v>
      </c>
      <c r="Q27" s="13" t="s">
        <v>94</v>
      </c>
    </row>
    <row r="28" spans="1:17" s="21" customFormat="1" ht="67.5" customHeight="1" x14ac:dyDescent="0.25">
      <c r="A28" s="13">
        <v>24</v>
      </c>
      <c r="B28" s="16" t="s">
        <v>24</v>
      </c>
      <c r="C28" s="13" t="s">
        <v>157</v>
      </c>
      <c r="D28" s="43" t="s">
        <v>158</v>
      </c>
      <c r="E28" s="13" t="s">
        <v>148</v>
      </c>
      <c r="F28" s="13">
        <v>1</v>
      </c>
      <c r="G28" s="16" t="s">
        <v>174</v>
      </c>
      <c r="H28" s="26"/>
      <c r="I28" s="31">
        <f>28600*1.19</f>
        <v>34034</v>
      </c>
      <c r="J28" s="13" t="s">
        <v>150</v>
      </c>
      <c r="K28" s="30">
        <v>45037</v>
      </c>
      <c r="L28" s="30">
        <v>45096</v>
      </c>
      <c r="M28" s="13"/>
      <c r="N28" s="31">
        <f>28600*1.19</f>
        <v>34034</v>
      </c>
      <c r="O28" s="19" t="s">
        <v>45</v>
      </c>
      <c r="P28" s="31">
        <f>28600*1.19</f>
        <v>34034</v>
      </c>
      <c r="Q28" s="13" t="s">
        <v>94</v>
      </c>
    </row>
    <row r="29" spans="1:17" s="21" customFormat="1" ht="67.5" customHeight="1" x14ac:dyDescent="0.25">
      <c r="A29" s="13">
        <v>25</v>
      </c>
      <c r="B29" s="16" t="s">
        <v>23</v>
      </c>
      <c r="C29" s="13" t="s">
        <v>119</v>
      </c>
      <c r="D29" s="43" t="s">
        <v>142</v>
      </c>
      <c r="E29" s="13" t="s">
        <v>18</v>
      </c>
      <c r="F29" s="13">
        <v>4</v>
      </c>
      <c r="G29" s="16" t="s">
        <v>201</v>
      </c>
      <c r="H29" s="26"/>
      <c r="I29" s="31">
        <f>21120*1.19</f>
        <v>25132.799999999999</v>
      </c>
      <c r="J29" s="13" t="s">
        <v>25</v>
      </c>
      <c r="K29" s="30">
        <v>45063</v>
      </c>
      <c r="L29" s="30">
        <v>45291</v>
      </c>
      <c r="M29" s="13"/>
      <c r="N29" s="29"/>
      <c r="O29" s="19" t="s">
        <v>45</v>
      </c>
      <c r="P29" s="27"/>
      <c r="Q29" s="13" t="s">
        <v>44</v>
      </c>
    </row>
    <row r="30" spans="1:17" s="21" customFormat="1" ht="67.5" customHeight="1" x14ac:dyDescent="0.25">
      <c r="A30" s="13">
        <v>26</v>
      </c>
      <c r="B30" s="16" t="s">
        <v>24</v>
      </c>
      <c r="C30" s="13" t="s">
        <v>159</v>
      </c>
      <c r="D30" s="43" t="s">
        <v>160</v>
      </c>
      <c r="E30" s="13" t="s">
        <v>18</v>
      </c>
      <c r="F30" s="13">
        <v>2</v>
      </c>
      <c r="G30" s="16" t="s">
        <v>161</v>
      </c>
      <c r="H30" s="26"/>
      <c r="I30" s="31">
        <v>43792</v>
      </c>
      <c r="J30" s="13" t="s">
        <v>25</v>
      </c>
      <c r="K30" s="56" t="s">
        <v>165</v>
      </c>
      <c r="L30" s="56" t="s">
        <v>166</v>
      </c>
      <c r="M30" s="13"/>
      <c r="N30" s="29">
        <v>43792</v>
      </c>
      <c r="O30" s="19" t="s">
        <v>45</v>
      </c>
      <c r="P30" s="27"/>
      <c r="Q30" s="13" t="s">
        <v>94</v>
      </c>
    </row>
    <row r="31" spans="1:17" s="21" customFormat="1" ht="127.5" x14ac:dyDescent="0.2">
      <c r="A31" s="13">
        <v>27</v>
      </c>
      <c r="B31" s="16" t="s">
        <v>23</v>
      </c>
      <c r="C31" s="13" t="s">
        <v>163</v>
      </c>
      <c r="D31" s="32" t="s">
        <v>162</v>
      </c>
      <c r="E31" s="13" t="s">
        <v>18</v>
      </c>
      <c r="F31" s="13">
        <v>2</v>
      </c>
      <c r="G31" s="16" t="s">
        <v>164</v>
      </c>
      <c r="H31" s="26"/>
      <c r="I31" s="31">
        <f>31356.72*1.19</f>
        <v>37314.496800000001</v>
      </c>
      <c r="J31" s="13" t="s">
        <v>25</v>
      </c>
      <c r="K31" s="56" t="s">
        <v>130</v>
      </c>
      <c r="L31" s="56" t="s">
        <v>90</v>
      </c>
      <c r="M31" s="13"/>
      <c r="N31" s="29"/>
      <c r="O31" s="19" t="s">
        <v>45</v>
      </c>
      <c r="P31" s="27"/>
      <c r="Q31" s="13" t="s">
        <v>44</v>
      </c>
    </row>
    <row r="32" spans="1:17" s="21" customFormat="1" ht="67.5" customHeight="1" x14ac:dyDescent="0.25">
      <c r="A32" s="13">
        <v>28</v>
      </c>
      <c r="B32" s="16" t="s">
        <v>24</v>
      </c>
      <c r="C32" s="13" t="s">
        <v>167</v>
      </c>
      <c r="D32" s="43" t="s">
        <v>168</v>
      </c>
      <c r="E32" s="13" t="s">
        <v>114</v>
      </c>
      <c r="F32" s="13">
        <v>2</v>
      </c>
      <c r="G32" s="16" t="s">
        <v>169</v>
      </c>
      <c r="H32" s="26"/>
      <c r="I32" s="31">
        <v>436929.59</v>
      </c>
      <c r="J32" s="13" t="s">
        <v>25</v>
      </c>
      <c r="K32" s="56" t="s">
        <v>170</v>
      </c>
      <c r="L32" s="56">
        <v>45474</v>
      </c>
      <c r="M32" s="13"/>
      <c r="N32" s="29"/>
      <c r="O32" s="19" t="s">
        <v>45</v>
      </c>
      <c r="P32" s="27"/>
      <c r="Q32" s="13" t="s">
        <v>44</v>
      </c>
    </row>
    <row r="33" spans="1:18" s="21" customFormat="1" ht="67.5" customHeight="1" x14ac:dyDescent="0.25">
      <c r="A33" s="13">
        <v>29</v>
      </c>
      <c r="B33" s="16" t="s">
        <v>38</v>
      </c>
      <c r="C33" s="13" t="s">
        <v>185</v>
      </c>
      <c r="D33" s="43" t="s">
        <v>186</v>
      </c>
      <c r="E33" s="13" t="s">
        <v>18</v>
      </c>
      <c r="F33" s="13">
        <v>3</v>
      </c>
      <c r="G33" s="16" t="s">
        <v>187</v>
      </c>
      <c r="H33" s="26"/>
      <c r="I33" s="31">
        <f>65384.22*1.19</f>
        <v>77807.221799999999</v>
      </c>
      <c r="J33" s="13" t="s">
        <v>25</v>
      </c>
      <c r="K33" s="56">
        <v>45098</v>
      </c>
      <c r="L33" s="56">
        <v>45108</v>
      </c>
      <c r="M33" s="13"/>
      <c r="N33" s="29">
        <v>77807.22</v>
      </c>
      <c r="O33" s="19" t="s">
        <v>45</v>
      </c>
      <c r="P33" s="27"/>
      <c r="Q33" s="13" t="s">
        <v>94</v>
      </c>
    </row>
    <row r="34" spans="1:18" s="21" customFormat="1" ht="89.25" x14ac:dyDescent="0.25">
      <c r="A34" s="13">
        <v>30</v>
      </c>
      <c r="B34" s="16" t="s">
        <v>23</v>
      </c>
      <c r="C34" s="13" t="s">
        <v>171</v>
      </c>
      <c r="D34" s="47" t="s">
        <v>172</v>
      </c>
      <c r="E34" s="13" t="s">
        <v>18</v>
      </c>
      <c r="F34" s="13">
        <v>6</v>
      </c>
      <c r="G34" s="16" t="s">
        <v>203</v>
      </c>
      <c r="H34" s="26"/>
      <c r="I34" s="31">
        <v>73841.88</v>
      </c>
      <c r="J34" s="13" t="s">
        <v>25</v>
      </c>
      <c r="K34" s="56" t="s">
        <v>173</v>
      </c>
      <c r="L34" s="56" t="s">
        <v>90</v>
      </c>
      <c r="M34" s="13"/>
      <c r="N34" s="29"/>
      <c r="O34" s="19" t="s">
        <v>45</v>
      </c>
      <c r="P34" s="56"/>
      <c r="Q34" s="13" t="s">
        <v>44</v>
      </c>
    </row>
    <row r="35" spans="1:18" s="21" customFormat="1" ht="12" customHeight="1" x14ac:dyDescent="0.2">
      <c r="A35" s="35"/>
      <c r="B35" s="50"/>
      <c r="C35" s="34"/>
      <c r="D35" s="51"/>
      <c r="E35" s="35"/>
      <c r="F35" s="35"/>
      <c r="G35" s="52"/>
      <c r="H35" s="34"/>
      <c r="I35" s="59"/>
      <c r="J35" s="35"/>
      <c r="K35" s="54"/>
      <c r="L35" s="54"/>
      <c r="M35" s="35"/>
      <c r="N35" s="53"/>
      <c r="O35" s="50"/>
      <c r="P35" s="55"/>
      <c r="Q35" s="34"/>
    </row>
    <row r="36" spans="1:18" s="21" customFormat="1" x14ac:dyDescent="0.25">
      <c r="A36" s="35"/>
      <c r="B36" s="71" t="s">
        <v>202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35"/>
      <c r="R36" s="35"/>
    </row>
    <row r="37" spans="1:18" x14ac:dyDescent="0.25">
      <c r="A37" s="4"/>
      <c r="B37" s="4"/>
      <c r="C37" s="4"/>
      <c r="D37" s="34"/>
      <c r="E37" s="73"/>
      <c r="F37" s="73"/>
      <c r="G37" s="73"/>
      <c r="H37" s="34"/>
      <c r="I37" s="60"/>
      <c r="J37" s="34"/>
      <c r="K37" s="37"/>
      <c r="L37" s="38"/>
      <c r="M37" s="34"/>
      <c r="N37" s="39"/>
      <c r="O37" s="34"/>
      <c r="P37" s="37"/>
      <c r="Q37" s="38"/>
      <c r="R37" s="37"/>
    </row>
    <row r="38" spans="1:18" x14ac:dyDescent="0.2">
      <c r="A38" s="4"/>
      <c r="B38" s="4"/>
      <c r="C38" s="4"/>
      <c r="D38" s="74" t="s">
        <v>71</v>
      </c>
      <c r="E38" s="74"/>
      <c r="F38" s="74"/>
      <c r="G38" s="40"/>
      <c r="H38" s="40"/>
      <c r="I38" s="75" t="s">
        <v>72</v>
      </c>
      <c r="J38" s="76"/>
      <c r="K38" s="76"/>
      <c r="L38" s="76"/>
      <c r="M38" s="76"/>
      <c r="N38" s="34"/>
      <c r="O38" s="40"/>
      <c r="P38" s="75" t="s">
        <v>21</v>
      </c>
      <c r="Q38" s="75"/>
      <c r="R38" s="21"/>
    </row>
    <row r="40" spans="1:18" x14ac:dyDescent="0.25">
      <c r="A40" s="4"/>
      <c r="B40" s="4"/>
      <c r="C40" s="4"/>
      <c r="J40" s="7"/>
    </row>
    <row r="43" spans="1:18" x14ac:dyDescent="0.25">
      <c r="H43" s="41"/>
    </row>
  </sheetData>
  <mergeCells count="22">
    <mergeCell ref="P3:P4"/>
    <mergeCell ref="B36:P36"/>
    <mergeCell ref="E37:G37"/>
    <mergeCell ref="D38:F38"/>
    <mergeCell ref="I38:M38"/>
    <mergeCell ref="P38:Q38"/>
    <mergeCell ref="B1:Q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J3:J4"/>
    <mergeCell ref="K3:K4"/>
    <mergeCell ref="L3:L4"/>
    <mergeCell ref="M3:M4"/>
    <mergeCell ref="N3:O3"/>
  </mergeCells>
  <pageMargins left="0.7" right="0.7" top="0.75" bottom="0.75" header="0.3" footer="0.3"/>
  <pageSetup paperSize="9" scale="65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1"/>
  <sheetViews>
    <sheetView workbookViewId="0">
      <pane ySplit="4" topLeftCell="A31" activePane="bottomLeft" state="frozen"/>
      <selection pane="bottomLeft" activeCell="N9" sqref="N9"/>
    </sheetView>
  </sheetViews>
  <sheetFormatPr defaultColWidth="9.140625" defaultRowHeight="12.75" x14ac:dyDescent="0.25"/>
  <cols>
    <col min="1" max="1" width="6.5703125" style="5" customWidth="1"/>
    <col min="2" max="2" width="13.140625" style="6" customWidth="1"/>
    <col min="3" max="3" width="12.85546875" style="5" customWidth="1"/>
    <col min="4" max="4" width="23.42578125" style="6" customWidth="1"/>
    <col min="5" max="5" width="10.85546875" style="5" customWidth="1"/>
    <col min="6" max="6" width="9.28515625" style="5" bestFit="1" customWidth="1"/>
    <col min="7" max="7" width="13.42578125" style="5" customWidth="1"/>
    <col min="8" max="8" width="13.28515625" style="5" customWidth="1"/>
    <col min="9" max="9" width="16.42578125" style="61" customWidth="1"/>
    <col min="10" max="10" width="10.5703125" style="5" customWidth="1"/>
    <col min="11" max="11" width="15.5703125" style="4" customWidth="1"/>
    <col min="12" max="12" width="12.140625" style="4" customWidth="1"/>
    <col min="13" max="13" width="28.7109375" style="4" customWidth="1"/>
    <col min="14" max="14" width="16.140625" style="5" customWidth="1"/>
    <col min="15" max="15" width="10" style="5" customWidth="1"/>
    <col min="16" max="16" width="12.85546875" style="4" customWidth="1"/>
    <col min="17" max="17" width="15.28515625" style="5" customWidth="1"/>
    <col min="18" max="18" width="10.28515625" style="4" bestFit="1" customWidth="1"/>
    <col min="19" max="16384" width="9.140625" style="4"/>
  </cols>
  <sheetData>
    <row r="1" spans="1:17" s="2" customFormat="1" ht="15.75" customHeight="1" x14ac:dyDescent="0.25">
      <c r="A1" s="1"/>
      <c r="B1" s="77" t="s">
        <v>73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s="2" customFormat="1" x14ac:dyDescent="0.25">
      <c r="A2" s="1"/>
      <c r="B2" s="3"/>
      <c r="C2" s="1"/>
      <c r="D2" s="3"/>
      <c r="E2" s="1"/>
      <c r="F2" s="1"/>
      <c r="G2" s="1"/>
      <c r="H2" s="1"/>
      <c r="I2" s="57"/>
      <c r="J2" s="1"/>
      <c r="K2" s="1"/>
      <c r="L2" s="1"/>
      <c r="N2" s="1"/>
      <c r="O2" s="1"/>
      <c r="Q2" s="1"/>
    </row>
    <row r="3" spans="1:17" s="10" customFormat="1" ht="12.75" customHeight="1" x14ac:dyDescent="0.25">
      <c r="A3" s="70" t="s">
        <v>0</v>
      </c>
      <c r="B3" s="70" t="s">
        <v>1</v>
      </c>
      <c r="C3" s="70" t="s">
        <v>2</v>
      </c>
      <c r="D3" s="70" t="s">
        <v>3</v>
      </c>
      <c r="E3" s="70" t="s">
        <v>4</v>
      </c>
      <c r="F3" s="70" t="s">
        <v>5</v>
      </c>
      <c r="G3" s="70" t="s">
        <v>6</v>
      </c>
      <c r="H3" s="70" t="s">
        <v>7</v>
      </c>
      <c r="I3" s="79" t="s">
        <v>8</v>
      </c>
      <c r="J3" s="70" t="s">
        <v>9</v>
      </c>
      <c r="K3" s="70" t="s">
        <v>10</v>
      </c>
      <c r="L3" s="70" t="s">
        <v>11</v>
      </c>
      <c r="M3" s="70" t="s">
        <v>12</v>
      </c>
      <c r="N3" s="70" t="s">
        <v>13</v>
      </c>
      <c r="O3" s="70"/>
      <c r="P3" s="70" t="s">
        <v>14</v>
      </c>
      <c r="Q3" s="70" t="s">
        <v>15</v>
      </c>
    </row>
    <row r="4" spans="1:17" s="12" customFormat="1" ht="69.75" customHeight="1" x14ac:dyDescent="0.25">
      <c r="A4" s="70"/>
      <c r="B4" s="70"/>
      <c r="C4" s="70"/>
      <c r="D4" s="70"/>
      <c r="E4" s="70"/>
      <c r="F4" s="70"/>
      <c r="G4" s="70"/>
      <c r="H4" s="70"/>
      <c r="I4" s="79"/>
      <c r="J4" s="70"/>
      <c r="K4" s="70"/>
      <c r="L4" s="70"/>
      <c r="M4" s="70"/>
      <c r="N4" s="11" t="s">
        <v>16</v>
      </c>
      <c r="O4" s="11" t="s">
        <v>17</v>
      </c>
      <c r="P4" s="70"/>
      <c r="Q4" s="70"/>
    </row>
    <row r="5" spans="1:17" s="21" customFormat="1" ht="51" x14ac:dyDescent="0.25">
      <c r="A5" s="13">
        <v>1</v>
      </c>
      <c r="B5" s="14" t="s">
        <v>23</v>
      </c>
      <c r="C5" s="15" t="s">
        <v>28</v>
      </c>
      <c r="D5" s="16" t="s">
        <v>29</v>
      </c>
      <c r="E5" s="13" t="s">
        <v>18</v>
      </c>
      <c r="F5" s="15">
        <v>3</v>
      </c>
      <c r="G5" s="14" t="s">
        <v>30</v>
      </c>
      <c r="H5" s="17" t="s">
        <v>27</v>
      </c>
      <c r="I5" s="22">
        <f>24646*1.19</f>
        <v>29328.739999999998</v>
      </c>
      <c r="J5" s="15" t="s">
        <v>31</v>
      </c>
      <c r="K5" s="15" t="s">
        <v>32</v>
      </c>
      <c r="L5" s="15" t="s">
        <v>33</v>
      </c>
      <c r="M5" s="19"/>
      <c r="N5" s="48">
        <v>23462.99</v>
      </c>
      <c r="O5" s="20" t="s">
        <v>45</v>
      </c>
      <c r="P5" s="19"/>
      <c r="Q5" s="15" t="s">
        <v>26</v>
      </c>
    </row>
    <row r="6" spans="1:17" s="21" customFormat="1" ht="102" x14ac:dyDescent="0.2">
      <c r="A6" s="13">
        <v>2</v>
      </c>
      <c r="B6" s="14" t="s">
        <v>23</v>
      </c>
      <c r="C6" s="15" t="s">
        <v>34</v>
      </c>
      <c r="D6" s="16" t="s">
        <v>35</v>
      </c>
      <c r="E6" s="13" t="s">
        <v>19</v>
      </c>
      <c r="F6" s="15">
        <v>3</v>
      </c>
      <c r="G6" s="14" t="s">
        <v>36</v>
      </c>
      <c r="H6" s="15" t="s">
        <v>27</v>
      </c>
      <c r="I6" s="22">
        <f>99831*1.19</f>
        <v>118798.89</v>
      </c>
      <c r="J6" s="15" t="s">
        <v>31</v>
      </c>
      <c r="K6" s="15" t="s">
        <v>37</v>
      </c>
      <c r="L6" s="15" t="s">
        <v>33</v>
      </c>
      <c r="M6" s="19"/>
      <c r="N6" s="48">
        <v>95039.039999999994</v>
      </c>
      <c r="O6" s="20" t="s">
        <v>45</v>
      </c>
      <c r="P6" s="23"/>
      <c r="Q6" s="15" t="s">
        <v>26</v>
      </c>
    </row>
    <row r="7" spans="1:17" s="21" customFormat="1" ht="120" customHeight="1" x14ac:dyDescent="0.25">
      <c r="A7" s="13">
        <v>3</v>
      </c>
      <c r="B7" s="14" t="s">
        <v>38</v>
      </c>
      <c r="C7" s="13" t="s">
        <v>39</v>
      </c>
      <c r="D7" s="16" t="s">
        <v>40</v>
      </c>
      <c r="E7" s="13" t="s">
        <v>19</v>
      </c>
      <c r="F7" s="15">
        <v>3</v>
      </c>
      <c r="G7" s="14" t="s">
        <v>41</v>
      </c>
      <c r="H7" s="19" t="s">
        <v>42</v>
      </c>
      <c r="I7" s="58">
        <f>14237368.46*1.19</f>
        <v>16942468.467399999</v>
      </c>
      <c r="J7" s="15" t="s">
        <v>31</v>
      </c>
      <c r="K7" s="15" t="s">
        <v>43</v>
      </c>
      <c r="L7" s="15" t="s">
        <v>33</v>
      </c>
      <c r="M7" s="42" t="s">
        <v>175</v>
      </c>
      <c r="N7" s="49">
        <v>20970979.02</v>
      </c>
      <c r="O7" s="19" t="s">
        <v>45</v>
      </c>
      <c r="P7" s="25"/>
      <c r="Q7" s="15" t="s">
        <v>26</v>
      </c>
    </row>
    <row r="8" spans="1:17" s="21" customFormat="1" ht="98.25" customHeight="1" x14ac:dyDescent="0.25">
      <c r="A8" s="13">
        <v>4</v>
      </c>
      <c r="B8" s="16" t="s">
        <v>24</v>
      </c>
      <c r="C8" s="13" t="s">
        <v>50</v>
      </c>
      <c r="D8" s="16" t="s">
        <v>51</v>
      </c>
      <c r="E8" s="13" t="s">
        <v>49</v>
      </c>
      <c r="F8" s="13">
        <v>1</v>
      </c>
      <c r="G8" s="16" t="s">
        <v>52</v>
      </c>
      <c r="H8" s="26" t="s">
        <v>53</v>
      </c>
      <c r="I8" s="31" t="s">
        <v>54</v>
      </c>
      <c r="J8" s="13" t="s">
        <v>55</v>
      </c>
      <c r="K8" s="30" t="s">
        <v>56</v>
      </c>
      <c r="L8" s="30" t="s">
        <v>57</v>
      </c>
      <c r="M8" s="13" t="s">
        <v>122</v>
      </c>
      <c r="N8" s="65">
        <v>3367700</v>
      </c>
      <c r="O8" s="19" t="s">
        <v>45</v>
      </c>
      <c r="P8" s="65">
        <v>3367700</v>
      </c>
      <c r="Q8" s="13" t="s">
        <v>252</v>
      </c>
    </row>
    <row r="9" spans="1:17" s="21" customFormat="1" ht="76.5" x14ac:dyDescent="0.2">
      <c r="A9" s="13">
        <v>5</v>
      </c>
      <c r="B9" s="16" t="s">
        <v>23</v>
      </c>
      <c r="C9" s="15" t="s">
        <v>59</v>
      </c>
      <c r="D9" s="32" t="s">
        <v>46</v>
      </c>
      <c r="E9" s="13" t="s">
        <v>18</v>
      </c>
      <c r="F9" s="13">
        <v>1</v>
      </c>
      <c r="G9" s="46" t="s">
        <v>47</v>
      </c>
      <c r="H9" s="15" t="s">
        <v>27</v>
      </c>
      <c r="I9" s="31">
        <v>33929.279999999999</v>
      </c>
      <c r="J9" s="13" t="s">
        <v>25</v>
      </c>
      <c r="K9" s="30" t="s">
        <v>60</v>
      </c>
      <c r="L9" s="30" t="s">
        <v>61</v>
      </c>
      <c r="M9" s="13"/>
      <c r="N9" s="45">
        <v>28274.400000000001</v>
      </c>
      <c r="O9" s="16" t="s">
        <v>45</v>
      </c>
      <c r="P9" s="27"/>
      <c r="Q9" s="15" t="s">
        <v>44</v>
      </c>
    </row>
    <row r="10" spans="1:17" s="21" customFormat="1" ht="70.5" customHeight="1" x14ac:dyDescent="0.25">
      <c r="A10" s="13">
        <v>6</v>
      </c>
      <c r="B10" s="16" t="s">
        <v>24</v>
      </c>
      <c r="C10" s="15" t="s">
        <v>62</v>
      </c>
      <c r="D10" s="33" t="s">
        <v>63</v>
      </c>
      <c r="E10" s="13" t="s">
        <v>64</v>
      </c>
      <c r="F10" s="13" t="s">
        <v>80</v>
      </c>
      <c r="G10" s="46" t="s">
        <v>65</v>
      </c>
      <c r="H10" s="15" t="s">
        <v>27</v>
      </c>
      <c r="I10" s="31">
        <f>1212211*1.19</f>
        <v>1442531.0899999999</v>
      </c>
      <c r="J10" s="13" t="s">
        <v>66</v>
      </c>
      <c r="K10" s="30" t="s">
        <v>137</v>
      </c>
      <c r="L10" s="30" t="s">
        <v>138</v>
      </c>
      <c r="M10" s="13" t="s">
        <v>123</v>
      </c>
      <c r="N10" s="31">
        <f>1212211*1.19</f>
        <v>1442531.0899999999</v>
      </c>
      <c r="O10" s="16" t="s">
        <v>45</v>
      </c>
      <c r="P10" s="31">
        <f>1212211*1.19</f>
        <v>1442531.0899999999</v>
      </c>
      <c r="Q10" s="15" t="s">
        <v>94</v>
      </c>
    </row>
    <row r="11" spans="1:17" s="21" customFormat="1" ht="70.5" customHeight="1" x14ac:dyDescent="0.25">
      <c r="A11" s="13">
        <v>7</v>
      </c>
      <c r="B11" s="16" t="s">
        <v>24</v>
      </c>
      <c r="C11" s="15" t="s">
        <v>82</v>
      </c>
      <c r="D11" s="33" t="s">
        <v>81</v>
      </c>
      <c r="E11" s="13" t="s">
        <v>19</v>
      </c>
      <c r="F11" s="13" t="s">
        <v>83</v>
      </c>
      <c r="G11" s="46" t="s">
        <v>84</v>
      </c>
      <c r="H11" s="15" t="s">
        <v>27</v>
      </c>
      <c r="I11" s="31">
        <f>419498*1.19</f>
        <v>499202.62</v>
      </c>
      <c r="J11" s="13" t="s">
        <v>66</v>
      </c>
      <c r="K11" s="30" t="s">
        <v>136</v>
      </c>
      <c r="L11" s="30" t="s">
        <v>85</v>
      </c>
      <c r="M11" s="13"/>
      <c r="N11" s="28">
        <f>419498*1.19</f>
        <v>499202.62</v>
      </c>
      <c r="O11" s="16" t="s">
        <v>45</v>
      </c>
      <c r="P11" s="28">
        <f>419498*1.19</f>
        <v>499202.62</v>
      </c>
      <c r="Q11" s="15" t="s">
        <v>94</v>
      </c>
    </row>
    <row r="12" spans="1:17" s="21" customFormat="1" ht="38.25" x14ac:dyDescent="0.2">
      <c r="A12" s="13">
        <v>8</v>
      </c>
      <c r="B12" s="16" t="s">
        <v>24</v>
      </c>
      <c r="C12" s="15" t="s">
        <v>67</v>
      </c>
      <c r="D12" s="32" t="s">
        <v>68</v>
      </c>
      <c r="E12" s="13" t="s">
        <v>64</v>
      </c>
      <c r="F12" s="13" t="s">
        <v>69</v>
      </c>
      <c r="G12" s="46" t="s">
        <v>70</v>
      </c>
      <c r="H12" s="15" t="s">
        <v>27</v>
      </c>
      <c r="I12" s="31">
        <f>615720*1.19</f>
        <v>732706.79999999993</v>
      </c>
      <c r="J12" s="13" t="s">
        <v>66</v>
      </c>
      <c r="K12" s="30" t="s">
        <v>134</v>
      </c>
      <c r="L12" s="30" t="s">
        <v>135</v>
      </c>
      <c r="M12" s="13" t="s">
        <v>200</v>
      </c>
      <c r="N12" s="45">
        <v>732706.8</v>
      </c>
      <c r="O12" s="16" t="s">
        <v>45</v>
      </c>
      <c r="P12" s="45">
        <v>732706.8</v>
      </c>
      <c r="Q12" s="15" t="s">
        <v>94</v>
      </c>
    </row>
    <row r="13" spans="1:17" s="21" customFormat="1" ht="89.25" x14ac:dyDescent="0.2">
      <c r="A13" s="13">
        <v>9</v>
      </c>
      <c r="B13" s="16" t="s">
        <v>23</v>
      </c>
      <c r="C13" s="15" t="s">
        <v>75</v>
      </c>
      <c r="D13" s="32" t="s">
        <v>74</v>
      </c>
      <c r="E13" s="13" t="s">
        <v>76</v>
      </c>
      <c r="F13" s="13" t="s">
        <v>77</v>
      </c>
      <c r="G13" s="46" t="s">
        <v>78</v>
      </c>
      <c r="H13" s="15" t="s">
        <v>27</v>
      </c>
      <c r="I13" s="31">
        <f>343748*1.19</f>
        <v>409060.12</v>
      </c>
      <c r="J13" s="13" t="s">
        <v>58</v>
      </c>
      <c r="K13" s="30" t="s">
        <v>133</v>
      </c>
      <c r="L13" s="30" t="s">
        <v>79</v>
      </c>
      <c r="M13" s="13"/>
      <c r="N13" s="31">
        <f>343748*1.19</f>
        <v>409060.12</v>
      </c>
      <c r="O13" s="16" t="s">
        <v>45</v>
      </c>
      <c r="P13" s="31">
        <f>343748*1.19</f>
        <v>409060.12</v>
      </c>
      <c r="Q13" s="15" t="s">
        <v>94</v>
      </c>
    </row>
    <row r="14" spans="1:17" s="21" customFormat="1" ht="51" x14ac:dyDescent="0.2">
      <c r="A14" s="13">
        <v>10</v>
      </c>
      <c r="B14" s="16" t="s">
        <v>24</v>
      </c>
      <c r="C14" s="15" t="s">
        <v>91</v>
      </c>
      <c r="D14" s="32" t="s">
        <v>92</v>
      </c>
      <c r="E14" s="13" t="s">
        <v>64</v>
      </c>
      <c r="F14" s="13" t="s">
        <v>77</v>
      </c>
      <c r="G14" s="46" t="s">
        <v>93</v>
      </c>
      <c r="H14" s="15"/>
      <c r="I14" s="31">
        <f>57900*1.19</f>
        <v>68901</v>
      </c>
      <c r="J14" s="13" t="s">
        <v>58</v>
      </c>
      <c r="K14" s="30" t="s">
        <v>125</v>
      </c>
      <c r="L14" s="30" t="s">
        <v>126</v>
      </c>
      <c r="M14" s="13"/>
      <c r="N14" s="45">
        <v>68901</v>
      </c>
      <c r="O14" s="14" t="s">
        <v>45</v>
      </c>
      <c r="P14" s="45">
        <v>68901</v>
      </c>
      <c r="Q14" s="15" t="s">
        <v>94</v>
      </c>
    </row>
    <row r="15" spans="1:17" s="21" customFormat="1" ht="67.5" customHeight="1" x14ac:dyDescent="0.25">
      <c r="A15" s="13">
        <v>11</v>
      </c>
      <c r="B15" s="16" t="s">
        <v>23</v>
      </c>
      <c r="C15" s="13" t="s">
        <v>88</v>
      </c>
      <c r="D15" s="16" t="s">
        <v>20</v>
      </c>
      <c r="E15" s="13" t="s">
        <v>22</v>
      </c>
      <c r="F15" s="13">
        <v>2</v>
      </c>
      <c r="G15" s="16" t="s">
        <v>48</v>
      </c>
      <c r="H15" s="26">
        <v>4</v>
      </c>
      <c r="I15" s="31">
        <v>1199303.7</v>
      </c>
      <c r="J15" s="13" t="s">
        <v>25</v>
      </c>
      <c r="K15" s="13" t="s">
        <v>89</v>
      </c>
      <c r="L15" s="13" t="s">
        <v>90</v>
      </c>
      <c r="M15" s="13"/>
      <c r="N15" s="64">
        <v>615582.64</v>
      </c>
      <c r="O15" s="19" t="s">
        <v>45</v>
      </c>
      <c r="P15" s="27"/>
      <c r="Q15" s="13" t="s">
        <v>26</v>
      </c>
    </row>
    <row r="16" spans="1:17" s="21" customFormat="1" ht="67.5" customHeight="1" x14ac:dyDescent="0.25">
      <c r="A16" s="13">
        <v>12</v>
      </c>
      <c r="B16" s="16" t="s">
        <v>24</v>
      </c>
      <c r="C16" s="13" t="s">
        <v>96</v>
      </c>
      <c r="D16" s="16" t="s">
        <v>97</v>
      </c>
      <c r="E16" s="13" t="s">
        <v>95</v>
      </c>
      <c r="F16" s="13">
        <v>3</v>
      </c>
      <c r="G16" s="16" t="s">
        <v>98</v>
      </c>
      <c r="H16" s="26"/>
      <c r="I16" s="31">
        <v>57700</v>
      </c>
      <c r="J16" s="13" t="s">
        <v>25</v>
      </c>
      <c r="K16" s="30" t="s">
        <v>89</v>
      </c>
      <c r="L16" s="30" t="s">
        <v>124</v>
      </c>
      <c r="M16" s="13"/>
      <c r="N16" s="64">
        <v>10919.33</v>
      </c>
      <c r="O16" s="19" t="s">
        <v>45</v>
      </c>
      <c r="P16" s="27"/>
      <c r="Q16" s="13" t="s">
        <v>26</v>
      </c>
    </row>
    <row r="17" spans="1:17" s="21" customFormat="1" ht="67.5" customHeight="1" x14ac:dyDescent="0.25">
      <c r="A17" s="13">
        <v>13</v>
      </c>
      <c r="B17" s="16" t="s">
        <v>24</v>
      </c>
      <c r="C17" s="13" t="s">
        <v>100</v>
      </c>
      <c r="D17" s="16" t="s">
        <v>101</v>
      </c>
      <c r="E17" s="13" t="s">
        <v>95</v>
      </c>
      <c r="F17" s="13">
        <v>1</v>
      </c>
      <c r="G17" s="16" t="s">
        <v>102</v>
      </c>
      <c r="H17" s="26"/>
      <c r="I17" s="31">
        <f>21936*1.19</f>
        <v>26103.84</v>
      </c>
      <c r="J17" s="13" t="s">
        <v>66</v>
      </c>
      <c r="K17" s="30" t="s">
        <v>127</v>
      </c>
      <c r="L17" s="30" t="s">
        <v>128</v>
      </c>
      <c r="M17" s="13"/>
      <c r="N17" s="31">
        <f>21936*1.19</f>
        <v>26103.84</v>
      </c>
      <c r="O17" s="19" t="s">
        <v>45</v>
      </c>
      <c r="P17" s="31">
        <f>21936*1.19</f>
        <v>26103.84</v>
      </c>
      <c r="Q17" s="13" t="s">
        <v>94</v>
      </c>
    </row>
    <row r="18" spans="1:17" s="21" customFormat="1" ht="67.5" customHeight="1" x14ac:dyDescent="0.25">
      <c r="A18" s="13">
        <v>14</v>
      </c>
      <c r="B18" s="16" t="s">
        <v>24</v>
      </c>
      <c r="C18" s="13" t="s">
        <v>100</v>
      </c>
      <c r="D18" s="16" t="s">
        <v>103</v>
      </c>
      <c r="E18" s="13" t="s">
        <v>95</v>
      </c>
      <c r="F18" s="13">
        <v>3</v>
      </c>
      <c r="G18" s="16" t="s">
        <v>104</v>
      </c>
      <c r="H18" s="26"/>
      <c r="I18" s="31">
        <f>28089*1.19</f>
        <v>33425.909999999996</v>
      </c>
      <c r="J18" s="13" t="s">
        <v>66</v>
      </c>
      <c r="K18" s="30" t="s">
        <v>129</v>
      </c>
      <c r="L18" s="30" t="s">
        <v>128</v>
      </c>
      <c r="M18" s="13"/>
      <c r="N18" s="31">
        <f>28089*1.19</f>
        <v>33425.909999999996</v>
      </c>
      <c r="O18" s="19" t="s">
        <v>45</v>
      </c>
      <c r="P18" s="31">
        <f>28089*1.19</f>
        <v>33425.909999999996</v>
      </c>
      <c r="Q18" s="13" t="s">
        <v>94</v>
      </c>
    </row>
    <row r="19" spans="1:17" s="21" customFormat="1" ht="67.5" customHeight="1" x14ac:dyDescent="0.25">
      <c r="A19" s="13">
        <v>15</v>
      </c>
      <c r="B19" s="16" t="s">
        <v>24</v>
      </c>
      <c r="C19" s="13" t="s">
        <v>105</v>
      </c>
      <c r="D19" s="43" t="s">
        <v>106</v>
      </c>
      <c r="E19" s="13" t="s">
        <v>19</v>
      </c>
      <c r="F19" s="13">
        <v>2</v>
      </c>
      <c r="G19" s="16" t="s">
        <v>107</v>
      </c>
      <c r="H19" s="26"/>
      <c r="I19" s="31">
        <f>165705.18*1.19</f>
        <v>197189.16419999997</v>
      </c>
      <c r="J19" s="13" t="s">
        <v>66</v>
      </c>
      <c r="K19" s="30" t="s">
        <v>110</v>
      </c>
      <c r="L19" s="30" t="s">
        <v>130</v>
      </c>
      <c r="M19" s="13"/>
      <c r="N19" s="31">
        <f>165705.18*1.19</f>
        <v>197189.16419999997</v>
      </c>
      <c r="O19" s="19" t="s">
        <v>45</v>
      </c>
      <c r="P19" s="31">
        <f>165705.18*1.19</f>
        <v>197189.16419999997</v>
      </c>
      <c r="Q19" s="13" t="s">
        <v>94</v>
      </c>
    </row>
    <row r="20" spans="1:17" s="21" customFormat="1" ht="25.5" x14ac:dyDescent="0.25">
      <c r="A20" s="13">
        <v>16</v>
      </c>
      <c r="B20" s="16" t="s">
        <v>23</v>
      </c>
      <c r="C20" s="15" t="s">
        <v>111</v>
      </c>
      <c r="D20" s="44" t="s">
        <v>108</v>
      </c>
      <c r="E20" s="13" t="s">
        <v>87</v>
      </c>
      <c r="F20" s="13">
        <v>2</v>
      </c>
      <c r="G20" s="47" t="s">
        <v>109</v>
      </c>
      <c r="H20" s="15" t="s">
        <v>27</v>
      </c>
      <c r="I20" s="31">
        <v>38493.03</v>
      </c>
      <c r="J20" s="13" t="s">
        <v>25</v>
      </c>
      <c r="K20" s="30" t="s">
        <v>110</v>
      </c>
      <c r="L20" s="30" t="s">
        <v>90</v>
      </c>
      <c r="M20" s="13"/>
      <c r="N20" s="45">
        <v>13330.99</v>
      </c>
      <c r="O20" s="19" t="s">
        <v>45</v>
      </c>
      <c r="P20" s="27"/>
      <c r="Q20" s="13" t="s">
        <v>26</v>
      </c>
    </row>
    <row r="21" spans="1:17" s="21" customFormat="1" ht="48.75" customHeight="1" x14ac:dyDescent="0.25">
      <c r="A21" s="13">
        <v>17</v>
      </c>
      <c r="B21" s="16" t="s">
        <v>24</v>
      </c>
      <c r="C21" s="13" t="s">
        <v>112</v>
      </c>
      <c r="D21" s="43" t="s">
        <v>113</v>
      </c>
      <c r="E21" s="13" t="s">
        <v>114</v>
      </c>
      <c r="F21" s="13">
        <v>1</v>
      </c>
      <c r="G21" s="16" t="s">
        <v>115</v>
      </c>
      <c r="H21" s="26"/>
      <c r="I21" s="31">
        <v>1956369.88</v>
      </c>
      <c r="J21" s="13" t="s">
        <v>25</v>
      </c>
      <c r="K21" s="30" t="s">
        <v>131</v>
      </c>
      <c r="L21" s="30" t="s">
        <v>132</v>
      </c>
      <c r="M21" s="13"/>
      <c r="N21" s="64">
        <v>354503.34</v>
      </c>
      <c r="O21" s="19" t="s">
        <v>45</v>
      </c>
      <c r="P21" s="27"/>
      <c r="Q21" s="13" t="s">
        <v>26</v>
      </c>
    </row>
    <row r="22" spans="1:17" s="21" customFormat="1" ht="48.75" customHeight="1" x14ac:dyDescent="0.25">
      <c r="A22" s="13">
        <v>18</v>
      </c>
      <c r="B22" s="16" t="s">
        <v>24</v>
      </c>
      <c r="C22" s="13" t="s">
        <v>116</v>
      </c>
      <c r="D22" s="43" t="s">
        <v>117</v>
      </c>
      <c r="E22" s="13" t="s">
        <v>18</v>
      </c>
      <c r="F22" s="13">
        <v>1</v>
      </c>
      <c r="G22" s="16" t="s">
        <v>118</v>
      </c>
      <c r="H22" s="26"/>
      <c r="I22" s="31">
        <v>68296.479999999996</v>
      </c>
      <c r="J22" s="13" t="s">
        <v>25</v>
      </c>
      <c r="K22" s="30" t="s">
        <v>139</v>
      </c>
      <c r="L22" s="30" t="s">
        <v>141</v>
      </c>
      <c r="M22" s="13"/>
      <c r="N22" s="64">
        <v>68296.479999999996</v>
      </c>
      <c r="O22" s="19" t="s">
        <v>45</v>
      </c>
      <c r="P22" s="64">
        <v>68296.479999999996</v>
      </c>
      <c r="Q22" s="13" t="s">
        <v>94</v>
      </c>
    </row>
    <row r="23" spans="1:17" s="21" customFormat="1" ht="67.5" customHeight="1" x14ac:dyDescent="0.25">
      <c r="A23" s="13">
        <v>19</v>
      </c>
      <c r="B23" s="16" t="s">
        <v>24</v>
      </c>
      <c r="C23" s="13" t="s">
        <v>119</v>
      </c>
      <c r="D23" s="43" t="s">
        <v>120</v>
      </c>
      <c r="E23" s="13" t="s">
        <v>18</v>
      </c>
      <c r="F23" s="13">
        <v>1</v>
      </c>
      <c r="G23" s="16" t="s">
        <v>121</v>
      </c>
      <c r="H23" s="26"/>
      <c r="I23" s="31">
        <v>62058.5</v>
      </c>
      <c r="J23" s="13" t="s">
        <v>25</v>
      </c>
      <c r="K23" s="30" t="s">
        <v>57</v>
      </c>
      <c r="L23" s="30" t="s">
        <v>140</v>
      </c>
      <c r="M23" s="13"/>
      <c r="N23" s="64">
        <v>62058.5</v>
      </c>
      <c r="O23" s="19" t="s">
        <v>45</v>
      </c>
      <c r="P23" s="64">
        <v>62058.5</v>
      </c>
      <c r="Q23" s="13" t="s">
        <v>94</v>
      </c>
    </row>
    <row r="24" spans="1:17" s="21" customFormat="1" ht="67.5" customHeight="1" x14ac:dyDescent="0.25">
      <c r="A24" s="13">
        <v>20</v>
      </c>
      <c r="B24" s="16" t="s">
        <v>24</v>
      </c>
      <c r="C24" s="13" t="s">
        <v>143</v>
      </c>
      <c r="D24" s="43" t="s">
        <v>144</v>
      </c>
      <c r="E24" s="13" t="s">
        <v>64</v>
      </c>
      <c r="F24" s="13">
        <v>3</v>
      </c>
      <c r="G24" s="16" t="s">
        <v>145</v>
      </c>
      <c r="H24" s="26"/>
      <c r="I24" s="31">
        <f>75025*1.19</f>
        <v>89279.75</v>
      </c>
      <c r="J24" s="13" t="s">
        <v>66</v>
      </c>
      <c r="K24" s="30">
        <v>45036</v>
      </c>
      <c r="L24" s="30">
        <v>45070</v>
      </c>
      <c r="M24" s="13"/>
      <c r="N24" s="31">
        <f>75025*1.19</f>
        <v>89279.75</v>
      </c>
      <c r="O24" s="19" t="s">
        <v>45</v>
      </c>
      <c r="P24" s="31">
        <f>75025*1.19</f>
        <v>89279.75</v>
      </c>
      <c r="Q24" s="13" t="s">
        <v>94</v>
      </c>
    </row>
    <row r="25" spans="1:17" s="21" customFormat="1" ht="67.5" customHeight="1" x14ac:dyDescent="0.25">
      <c r="A25" s="13">
        <v>21</v>
      </c>
      <c r="B25" s="16" t="s">
        <v>24</v>
      </c>
      <c r="C25" s="13" t="s">
        <v>147</v>
      </c>
      <c r="D25" s="43" t="s">
        <v>146</v>
      </c>
      <c r="E25" s="13" t="s">
        <v>148</v>
      </c>
      <c r="F25" s="13">
        <v>1</v>
      </c>
      <c r="G25" s="16" t="s">
        <v>149</v>
      </c>
      <c r="H25" s="26"/>
      <c r="I25" s="31">
        <f>268000*1.19</f>
        <v>318920</v>
      </c>
      <c r="J25" s="13" t="s">
        <v>150</v>
      </c>
      <c r="K25" s="30">
        <v>45037</v>
      </c>
      <c r="L25" s="30">
        <v>45101</v>
      </c>
      <c r="M25" s="13"/>
      <c r="N25" s="31">
        <f>268000*1.19</f>
        <v>318920</v>
      </c>
      <c r="O25" s="19" t="s">
        <v>45</v>
      </c>
      <c r="P25" s="31">
        <f>268000*1.19</f>
        <v>318920</v>
      </c>
      <c r="Q25" s="13" t="s">
        <v>94</v>
      </c>
    </row>
    <row r="26" spans="1:17" s="21" customFormat="1" ht="67.5" customHeight="1" x14ac:dyDescent="0.25">
      <c r="A26" s="13">
        <v>22</v>
      </c>
      <c r="B26" s="16" t="s">
        <v>24</v>
      </c>
      <c r="C26" s="13" t="s">
        <v>151</v>
      </c>
      <c r="D26" s="43" t="s">
        <v>155</v>
      </c>
      <c r="E26" s="13" t="s">
        <v>148</v>
      </c>
      <c r="F26" s="13">
        <v>1</v>
      </c>
      <c r="G26" s="16" t="s">
        <v>152</v>
      </c>
      <c r="H26" s="26"/>
      <c r="I26" s="31">
        <f>32900*1.19</f>
        <v>39151</v>
      </c>
      <c r="J26" s="13" t="s">
        <v>150</v>
      </c>
      <c r="K26" s="30">
        <v>45037</v>
      </c>
      <c r="L26" s="30">
        <v>45051</v>
      </c>
      <c r="M26" s="13"/>
      <c r="N26" s="31">
        <f>32900*1.19</f>
        <v>39151</v>
      </c>
      <c r="O26" s="19" t="s">
        <v>45</v>
      </c>
      <c r="P26" s="31">
        <f>32900*1.19</f>
        <v>39151</v>
      </c>
      <c r="Q26" s="13" t="s">
        <v>94</v>
      </c>
    </row>
    <row r="27" spans="1:17" s="21" customFormat="1" ht="67.5" customHeight="1" x14ac:dyDescent="0.25">
      <c r="A27" s="13">
        <v>23</v>
      </c>
      <c r="B27" s="16" t="s">
        <v>24</v>
      </c>
      <c r="C27" s="13" t="s">
        <v>153</v>
      </c>
      <c r="D27" s="43" t="s">
        <v>154</v>
      </c>
      <c r="E27" s="13" t="s">
        <v>148</v>
      </c>
      <c r="F27" s="13">
        <v>1</v>
      </c>
      <c r="G27" s="16" t="s">
        <v>156</v>
      </c>
      <c r="H27" s="26"/>
      <c r="I27" s="31">
        <f>28600*1.19</f>
        <v>34034</v>
      </c>
      <c r="J27" s="13" t="s">
        <v>150</v>
      </c>
      <c r="K27" s="30">
        <v>45037</v>
      </c>
      <c r="L27" s="30">
        <v>45096</v>
      </c>
      <c r="M27" s="13"/>
      <c r="N27" s="31">
        <f>28600*1.19</f>
        <v>34034</v>
      </c>
      <c r="O27" s="19" t="s">
        <v>45</v>
      </c>
      <c r="P27" s="31">
        <f>28600*1.19</f>
        <v>34034</v>
      </c>
      <c r="Q27" s="13" t="s">
        <v>94</v>
      </c>
    </row>
    <row r="28" spans="1:17" s="21" customFormat="1" ht="67.5" customHeight="1" x14ac:dyDescent="0.25">
      <c r="A28" s="13">
        <v>24</v>
      </c>
      <c r="B28" s="16" t="s">
        <v>24</v>
      </c>
      <c r="C28" s="13" t="s">
        <v>157</v>
      </c>
      <c r="D28" s="43" t="s">
        <v>158</v>
      </c>
      <c r="E28" s="13" t="s">
        <v>148</v>
      </c>
      <c r="F28" s="13">
        <v>1</v>
      </c>
      <c r="G28" s="16" t="s">
        <v>174</v>
      </c>
      <c r="H28" s="26"/>
      <c r="I28" s="31">
        <f>51750*1.19</f>
        <v>61582.5</v>
      </c>
      <c r="J28" s="13" t="s">
        <v>150</v>
      </c>
      <c r="K28" s="30">
        <v>45037</v>
      </c>
      <c r="L28" s="30">
        <v>45051</v>
      </c>
      <c r="M28" s="13"/>
      <c r="N28" s="31">
        <f>51750*1.19-26250*1.19</f>
        <v>30345</v>
      </c>
      <c r="O28" s="66" t="s">
        <v>45</v>
      </c>
      <c r="P28" s="31">
        <f>51750*1.19-26250*1.19</f>
        <v>30345</v>
      </c>
      <c r="Q28" s="13" t="s">
        <v>94</v>
      </c>
    </row>
    <row r="29" spans="1:17" s="21" customFormat="1" ht="67.5" customHeight="1" x14ac:dyDescent="0.25">
      <c r="A29" s="13">
        <v>25</v>
      </c>
      <c r="B29" s="16" t="s">
        <v>23</v>
      </c>
      <c r="C29" s="13" t="s">
        <v>119</v>
      </c>
      <c r="D29" s="43" t="s">
        <v>142</v>
      </c>
      <c r="E29" s="13" t="s">
        <v>18</v>
      </c>
      <c r="F29" s="13">
        <v>4</v>
      </c>
      <c r="G29" s="16" t="s">
        <v>201</v>
      </c>
      <c r="H29" s="26"/>
      <c r="I29" s="31">
        <f>21120*1.19</f>
        <v>25132.799999999999</v>
      </c>
      <c r="J29" s="13" t="s">
        <v>25</v>
      </c>
      <c r="K29" s="30">
        <v>45063</v>
      </c>
      <c r="L29" s="30">
        <v>45291</v>
      </c>
      <c r="M29" s="13"/>
      <c r="N29" s="29"/>
      <c r="O29" s="19" t="s">
        <v>45</v>
      </c>
      <c r="P29" s="27"/>
      <c r="Q29" s="13" t="s">
        <v>44</v>
      </c>
    </row>
    <row r="30" spans="1:17" s="21" customFormat="1" ht="67.5" customHeight="1" x14ac:dyDescent="0.25">
      <c r="A30" s="13">
        <v>26</v>
      </c>
      <c r="B30" s="16" t="s">
        <v>24</v>
      </c>
      <c r="C30" s="13" t="s">
        <v>159</v>
      </c>
      <c r="D30" s="43" t="s">
        <v>160</v>
      </c>
      <c r="E30" s="13" t="s">
        <v>18</v>
      </c>
      <c r="F30" s="13">
        <v>2</v>
      </c>
      <c r="G30" s="16" t="s">
        <v>161</v>
      </c>
      <c r="H30" s="26"/>
      <c r="I30" s="31">
        <v>43792</v>
      </c>
      <c r="J30" s="13" t="s">
        <v>25</v>
      </c>
      <c r="K30" s="56" t="s">
        <v>165</v>
      </c>
      <c r="L30" s="56" t="s">
        <v>253</v>
      </c>
      <c r="M30" s="13"/>
      <c r="N30" s="64">
        <v>43792</v>
      </c>
      <c r="O30" s="19" t="s">
        <v>45</v>
      </c>
      <c r="P30" s="64">
        <v>43792</v>
      </c>
      <c r="Q30" s="13" t="s">
        <v>94</v>
      </c>
    </row>
    <row r="31" spans="1:17" s="21" customFormat="1" ht="127.5" x14ac:dyDescent="0.2">
      <c r="A31" s="13">
        <v>27</v>
      </c>
      <c r="B31" s="16" t="s">
        <v>23</v>
      </c>
      <c r="C31" s="13" t="s">
        <v>163</v>
      </c>
      <c r="D31" s="32" t="s">
        <v>162</v>
      </c>
      <c r="E31" s="13" t="s">
        <v>18</v>
      </c>
      <c r="F31" s="13">
        <v>2</v>
      </c>
      <c r="G31" s="16" t="s">
        <v>203</v>
      </c>
      <c r="H31" s="26"/>
      <c r="I31" s="31">
        <f>31356.72*1.19</f>
        <v>37314.496800000001</v>
      </c>
      <c r="J31" s="13" t="s">
        <v>25</v>
      </c>
      <c r="K31" s="56" t="s">
        <v>130</v>
      </c>
      <c r="L31" s="56" t="s">
        <v>90</v>
      </c>
      <c r="M31" s="13"/>
      <c r="N31" s="64">
        <v>18014.64</v>
      </c>
      <c r="O31" s="19" t="s">
        <v>45</v>
      </c>
      <c r="P31" s="27"/>
      <c r="Q31" s="13" t="s">
        <v>44</v>
      </c>
    </row>
    <row r="32" spans="1:17" s="21" customFormat="1" ht="67.5" customHeight="1" x14ac:dyDescent="0.25">
      <c r="A32" s="13">
        <v>28</v>
      </c>
      <c r="B32" s="16" t="s">
        <v>24</v>
      </c>
      <c r="C32" s="13" t="s">
        <v>167</v>
      </c>
      <c r="D32" s="43" t="s">
        <v>168</v>
      </c>
      <c r="E32" s="13" t="s">
        <v>114</v>
      </c>
      <c r="F32" s="13">
        <v>2</v>
      </c>
      <c r="G32" s="16" t="s">
        <v>169</v>
      </c>
      <c r="H32" s="26"/>
      <c r="I32" s="31">
        <v>436929.59</v>
      </c>
      <c r="J32" s="13" t="s">
        <v>25</v>
      </c>
      <c r="K32" s="56" t="s">
        <v>170</v>
      </c>
      <c r="L32" s="56" t="s">
        <v>251</v>
      </c>
      <c r="M32" s="13"/>
      <c r="N32" s="64">
        <v>2571.67</v>
      </c>
      <c r="O32" s="19" t="s">
        <v>45</v>
      </c>
      <c r="P32" s="27"/>
      <c r="Q32" s="13" t="s">
        <v>44</v>
      </c>
    </row>
    <row r="33" spans="1:17" s="21" customFormat="1" ht="67.5" customHeight="1" x14ac:dyDescent="0.25">
      <c r="A33" s="13">
        <v>29</v>
      </c>
      <c r="B33" s="16" t="s">
        <v>38</v>
      </c>
      <c r="C33" s="13" t="s">
        <v>185</v>
      </c>
      <c r="D33" s="43" t="s">
        <v>186</v>
      </c>
      <c r="E33" s="13" t="s">
        <v>18</v>
      </c>
      <c r="F33" s="13">
        <v>3</v>
      </c>
      <c r="G33" s="16" t="s">
        <v>187</v>
      </c>
      <c r="H33" s="26"/>
      <c r="I33" s="31">
        <f>65384.22*1.19</f>
        <v>77807.221799999999</v>
      </c>
      <c r="J33" s="13" t="s">
        <v>25</v>
      </c>
      <c r="K33" s="56">
        <v>45098</v>
      </c>
      <c r="L33" s="56">
        <v>45108</v>
      </c>
      <c r="M33" s="13"/>
      <c r="N33" s="64">
        <v>77807.22</v>
      </c>
      <c r="O33" s="19" t="s">
        <v>45</v>
      </c>
      <c r="P33" s="64">
        <v>77807.22</v>
      </c>
      <c r="Q33" s="13" t="s">
        <v>94</v>
      </c>
    </row>
    <row r="34" spans="1:17" s="21" customFormat="1" ht="89.25" x14ac:dyDescent="0.25">
      <c r="A34" s="13">
        <v>30</v>
      </c>
      <c r="B34" s="16" t="s">
        <v>23</v>
      </c>
      <c r="C34" s="13" t="s">
        <v>171</v>
      </c>
      <c r="D34" s="47" t="s">
        <v>172</v>
      </c>
      <c r="E34" s="13" t="s">
        <v>18</v>
      </c>
      <c r="F34" s="13">
        <v>6</v>
      </c>
      <c r="G34" s="16" t="s">
        <v>203</v>
      </c>
      <c r="H34" s="26"/>
      <c r="I34" s="31">
        <v>73841.88</v>
      </c>
      <c r="J34" s="13" t="s">
        <v>25</v>
      </c>
      <c r="K34" s="56" t="s">
        <v>173</v>
      </c>
      <c r="L34" s="56" t="s">
        <v>90</v>
      </c>
      <c r="M34" s="13"/>
      <c r="N34" s="29"/>
      <c r="O34" s="19" t="s">
        <v>45</v>
      </c>
      <c r="P34" s="56"/>
      <c r="Q34" s="13" t="s">
        <v>44</v>
      </c>
    </row>
    <row r="35" spans="1:17" s="21" customFormat="1" ht="25.5" x14ac:dyDescent="0.25">
      <c r="A35" s="13">
        <v>31</v>
      </c>
      <c r="B35" s="16" t="s">
        <v>24</v>
      </c>
      <c r="C35" s="13" t="s">
        <v>204</v>
      </c>
      <c r="D35" s="47" t="s">
        <v>205</v>
      </c>
      <c r="E35" s="13" t="s">
        <v>19</v>
      </c>
      <c r="F35" s="13">
        <v>1</v>
      </c>
      <c r="G35" s="16" t="s">
        <v>206</v>
      </c>
      <c r="H35" s="26"/>
      <c r="I35" s="31">
        <v>55142.22</v>
      </c>
      <c r="J35" s="13" t="s">
        <v>207</v>
      </c>
      <c r="K35" s="56" t="s">
        <v>208</v>
      </c>
      <c r="L35" s="56" t="s">
        <v>250</v>
      </c>
      <c r="M35" s="13"/>
      <c r="N35" s="64">
        <v>55142.22</v>
      </c>
      <c r="O35" s="19" t="s">
        <v>45</v>
      </c>
      <c r="P35" s="64">
        <v>55142.22</v>
      </c>
      <c r="Q35" s="13" t="s">
        <v>94</v>
      </c>
    </row>
    <row r="36" spans="1:17" s="21" customFormat="1" ht="51" x14ac:dyDescent="0.2">
      <c r="A36" s="13">
        <v>32</v>
      </c>
      <c r="B36" s="16" t="s">
        <v>24</v>
      </c>
      <c r="C36" s="13" t="s">
        <v>176</v>
      </c>
      <c r="D36" s="32" t="s">
        <v>177</v>
      </c>
      <c r="E36" s="13" t="s">
        <v>18</v>
      </c>
      <c r="F36" s="13">
        <v>2</v>
      </c>
      <c r="G36" s="16" t="s">
        <v>178</v>
      </c>
      <c r="H36" s="26"/>
      <c r="I36" s="31">
        <v>36152.199999999997</v>
      </c>
      <c r="J36" s="32" t="s">
        <v>179</v>
      </c>
      <c r="K36" s="56" t="s">
        <v>180</v>
      </c>
      <c r="L36" s="56">
        <v>45120</v>
      </c>
      <c r="M36" s="13"/>
      <c r="N36" s="64">
        <v>36152.199999999997</v>
      </c>
      <c r="O36" s="19" t="s">
        <v>45</v>
      </c>
      <c r="P36" s="64">
        <v>36152.199999999997</v>
      </c>
      <c r="Q36" s="15" t="s">
        <v>94</v>
      </c>
    </row>
    <row r="37" spans="1:17" s="21" customFormat="1" ht="38.25" x14ac:dyDescent="0.2">
      <c r="A37" s="13">
        <v>33</v>
      </c>
      <c r="B37" s="16" t="s">
        <v>24</v>
      </c>
      <c r="C37" s="13" t="s">
        <v>209</v>
      </c>
      <c r="D37" s="32" t="s">
        <v>210</v>
      </c>
      <c r="E37" s="13" t="s">
        <v>211</v>
      </c>
      <c r="F37" s="13">
        <v>1</v>
      </c>
      <c r="G37" s="16" t="s">
        <v>249</v>
      </c>
      <c r="H37" s="26"/>
      <c r="I37" s="31" t="s">
        <v>212</v>
      </c>
      <c r="J37" s="13" t="s">
        <v>25</v>
      </c>
      <c r="K37" s="30">
        <v>45127</v>
      </c>
      <c r="L37" s="56">
        <v>45492</v>
      </c>
      <c r="M37" s="13"/>
      <c r="N37" s="64">
        <v>92315.03</v>
      </c>
      <c r="O37" s="19" t="s">
        <v>45</v>
      </c>
      <c r="P37" s="56"/>
      <c r="Q37" s="13" t="s">
        <v>44</v>
      </c>
    </row>
    <row r="38" spans="1:17" s="21" customFormat="1" ht="63.75" x14ac:dyDescent="0.2">
      <c r="A38" s="13">
        <v>34</v>
      </c>
      <c r="B38" s="16" t="s">
        <v>24</v>
      </c>
      <c r="C38" s="13" t="s">
        <v>188</v>
      </c>
      <c r="D38" s="32" t="s">
        <v>189</v>
      </c>
      <c r="E38" s="13" t="s">
        <v>49</v>
      </c>
      <c r="F38" s="13">
        <v>1</v>
      </c>
      <c r="G38" s="32" t="s">
        <v>190</v>
      </c>
      <c r="H38" s="26"/>
      <c r="I38" s="31" t="s">
        <v>191</v>
      </c>
      <c r="J38" s="13" t="s">
        <v>192</v>
      </c>
      <c r="K38" s="56">
        <v>45129</v>
      </c>
      <c r="L38" s="56">
        <v>45212</v>
      </c>
      <c r="M38" s="13"/>
      <c r="N38" s="29"/>
      <c r="O38" s="19" t="s">
        <v>45</v>
      </c>
      <c r="P38" s="27"/>
      <c r="Q38" s="13" t="s">
        <v>44</v>
      </c>
    </row>
    <row r="39" spans="1:17" s="21" customFormat="1" ht="38.25" x14ac:dyDescent="0.2">
      <c r="A39" s="13">
        <v>35</v>
      </c>
      <c r="B39" s="16" t="s">
        <v>24</v>
      </c>
      <c r="C39" s="13" t="s">
        <v>193</v>
      </c>
      <c r="D39" s="32" t="s">
        <v>194</v>
      </c>
      <c r="E39" s="13" t="s">
        <v>49</v>
      </c>
      <c r="F39" s="13">
        <v>1</v>
      </c>
      <c r="G39" s="32" t="s">
        <v>149</v>
      </c>
      <c r="H39" s="26"/>
      <c r="I39" s="31" t="s">
        <v>195</v>
      </c>
      <c r="J39" s="13" t="s">
        <v>25</v>
      </c>
      <c r="K39" s="56">
        <v>45138</v>
      </c>
      <c r="L39" s="56">
        <v>45247</v>
      </c>
      <c r="M39" s="13"/>
      <c r="N39" s="29"/>
      <c r="O39" s="19" t="s">
        <v>45</v>
      </c>
      <c r="P39" s="27"/>
      <c r="Q39" s="13" t="s">
        <v>44</v>
      </c>
    </row>
    <row r="40" spans="1:17" s="21" customFormat="1" ht="38.25" x14ac:dyDescent="0.2">
      <c r="A40" s="13">
        <v>36</v>
      </c>
      <c r="B40" s="16" t="s">
        <v>24</v>
      </c>
      <c r="C40" s="13" t="s">
        <v>184</v>
      </c>
      <c r="D40" s="32" t="s">
        <v>181</v>
      </c>
      <c r="E40" s="13" t="s">
        <v>18</v>
      </c>
      <c r="F40" s="13">
        <v>11</v>
      </c>
      <c r="G40" s="32" t="s">
        <v>182</v>
      </c>
      <c r="H40" s="26"/>
      <c r="I40" s="31">
        <v>34562.17</v>
      </c>
      <c r="J40" s="13" t="s">
        <v>25</v>
      </c>
      <c r="K40" s="56">
        <v>45131</v>
      </c>
      <c r="L40" s="56" t="s">
        <v>183</v>
      </c>
      <c r="M40" s="13"/>
      <c r="N40" s="31">
        <v>34562.17</v>
      </c>
      <c r="O40" s="19" t="s">
        <v>45</v>
      </c>
      <c r="P40" s="31">
        <v>34562.17</v>
      </c>
      <c r="Q40" s="13" t="s">
        <v>94</v>
      </c>
    </row>
    <row r="41" spans="1:17" s="21" customFormat="1" ht="63.75" x14ac:dyDescent="0.2">
      <c r="A41" s="13">
        <v>37</v>
      </c>
      <c r="B41" s="16" t="s">
        <v>24</v>
      </c>
      <c r="C41" s="13" t="s">
        <v>196</v>
      </c>
      <c r="D41" s="32" t="s">
        <v>197</v>
      </c>
      <c r="E41" s="13" t="s">
        <v>148</v>
      </c>
      <c r="F41" s="13">
        <v>2</v>
      </c>
      <c r="G41" s="32" t="s">
        <v>198</v>
      </c>
      <c r="H41" s="26"/>
      <c r="I41" s="31">
        <f>23200*1.19</f>
        <v>27608</v>
      </c>
      <c r="J41" s="13" t="s">
        <v>199</v>
      </c>
      <c r="K41" s="56">
        <v>45134</v>
      </c>
      <c r="L41" s="56">
        <v>45217</v>
      </c>
      <c r="M41" s="13"/>
      <c r="N41" s="31">
        <f>23200*1.19</f>
        <v>27608</v>
      </c>
      <c r="O41" s="19" t="s">
        <v>45</v>
      </c>
      <c r="P41" s="31">
        <f>23200*1.19</f>
        <v>27608</v>
      </c>
      <c r="Q41" s="13" t="s">
        <v>94</v>
      </c>
    </row>
    <row r="42" spans="1:17" s="21" customFormat="1" ht="38.25" x14ac:dyDescent="0.2">
      <c r="A42" s="13">
        <v>38</v>
      </c>
      <c r="B42" s="16" t="s">
        <v>24</v>
      </c>
      <c r="C42" s="13" t="s">
        <v>213</v>
      </c>
      <c r="D42" s="32" t="s">
        <v>214</v>
      </c>
      <c r="E42" s="13" t="s">
        <v>18</v>
      </c>
      <c r="F42" s="13">
        <v>4</v>
      </c>
      <c r="G42" s="67" t="s">
        <v>215</v>
      </c>
      <c r="H42" s="26"/>
      <c r="I42" s="31">
        <f>204946*1.19</f>
        <v>243885.74</v>
      </c>
      <c r="J42" s="13" t="s">
        <v>25</v>
      </c>
      <c r="K42" s="56">
        <v>45164</v>
      </c>
      <c r="L42" s="56">
        <v>45194</v>
      </c>
      <c r="M42" s="13"/>
      <c r="N42" s="31">
        <f>204946*1.19</f>
        <v>243885.74</v>
      </c>
      <c r="O42" s="19" t="s">
        <v>45</v>
      </c>
      <c r="P42" s="31">
        <f>204946*1.19</f>
        <v>243885.74</v>
      </c>
      <c r="Q42" s="13" t="s">
        <v>94</v>
      </c>
    </row>
    <row r="43" spans="1:17" s="21" customFormat="1" ht="63.75" x14ac:dyDescent="0.25">
      <c r="A43" s="13">
        <v>39</v>
      </c>
      <c r="B43" s="16" t="s">
        <v>23</v>
      </c>
      <c r="C43" s="15" t="s">
        <v>216</v>
      </c>
      <c r="D43" s="47" t="s">
        <v>217</v>
      </c>
      <c r="E43" s="13" t="s">
        <v>18</v>
      </c>
      <c r="F43" s="13">
        <v>1</v>
      </c>
      <c r="G43" s="16" t="s">
        <v>218</v>
      </c>
      <c r="H43" s="15"/>
      <c r="I43" s="31" t="s">
        <v>219</v>
      </c>
      <c r="J43" s="13" t="s">
        <v>25</v>
      </c>
      <c r="K43" s="30">
        <v>44935</v>
      </c>
      <c r="L43" s="30" t="s">
        <v>220</v>
      </c>
      <c r="M43" s="13"/>
      <c r="N43" s="45">
        <v>4260</v>
      </c>
      <c r="O43" s="19" t="s">
        <v>45</v>
      </c>
      <c r="P43" s="27"/>
      <c r="Q43" s="13" t="s">
        <v>44</v>
      </c>
    </row>
    <row r="44" spans="1:17" s="21" customFormat="1" ht="25.5" x14ac:dyDescent="0.25">
      <c r="A44" s="13">
        <v>40</v>
      </c>
      <c r="B44" s="16" t="s">
        <v>24</v>
      </c>
      <c r="C44" s="15" t="s">
        <v>240</v>
      </c>
      <c r="D44" s="47" t="s">
        <v>242</v>
      </c>
      <c r="E44" s="13" t="s">
        <v>18</v>
      </c>
      <c r="F44" s="13">
        <v>1</v>
      </c>
      <c r="G44" s="68" t="s">
        <v>241</v>
      </c>
      <c r="H44" s="15"/>
      <c r="I44" s="31">
        <v>27208.16</v>
      </c>
      <c r="J44" s="13" t="s">
        <v>25</v>
      </c>
      <c r="K44" s="30" t="s">
        <v>243</v>
      </c>
      <c r="L44" s="30" t="s">
        <v>244</v>
      </c>
      <c r="M44" s="13"/>
      <c r="N44" s="45"/>
      <c r="O44" s="19" t="s">
        <v>45</v>
      </c>
      <c r="P44" s="27"/>
      <c r="Q44" s="15" t="s">
        <v>44</v>
      </c>
    </row>
    <row r="45" spans="1:17" s="21" customFormat="1" ht="38.25" x14ac:dyDescent="0.2">
      <c r="A45" s="13">
        <v>41</v>
      </c>
      <c r="B45" s="16" t="s">
        <v>24</v>
      </c>
      <c r="C45" s="15" t="s">
        <v>221</v>
      </c>
      <c r="D45" s="32" t="s">
        <v>222</v>
      </c>
      <c r="E45" s="13" t="s">
        <v>18</v>
      </c>
      <c r="F45" s="13">
        <v>7</v>
      </c>
      <c r="G45" s="16" t="s">
        <v>223</v>
      </c>
      <c r="H45" s="15"/>
      <c r="I45" s="31">
        <v>58077.25</v>
      </c>
      <c r="J45" s="13" t="s">
        <v>25</v>
      </c>
      <c r="K45" s="30">
        <v>45086</v>
      </c>
      <c r="L45" s="30" t="s">
        <v>224</v>
      </c>
      <c r="M45" s="13"/>
      <c r="N45" s="31">
        <v>58077.25</v>
      </c>
      <c r="O45" s="19" t="s">
        <v>45</v>
      </c>
      <c r="P45" s="31">
        <v>58077.25</v>
      </c>
      <c r="Q45" s="15" t="s">
        <v>94</v>
      </c>
    </row>
    <row r="46" spans="1:17" s="21" customFormat="1" ht="30" customHeight="1" x14ac:dyDescent="0.2">
      <c r="A46" s="13">
        <v>42</v>
      </c>
      <c r="B46" s="16" t="s">
        <v>24</v>
      </c>
      <c r="C46" s="15" t="s">
        <v>237</v>
      </c>
      <c r="D46" s="32" t="s">
        <v>238</v>
      </c>
      <c r="E46" s="13" t="s">
        <v>18</v>
      </c>
      <c r="F46" s="13">
        <v>8</v>
      </c>
      <c r="G46" s="16" t="s">
        <v>239</v>
      </c>
      <c r="H46" s="15"/>
      <c r="I46" s="31">
        <v>27474.720000000001</v>
      </c>
      <c r="J46" s="13" t="s">
        <v>207</v>
      </c>
      <c r="K46" s="30" t="s">
        <v>228</v>
      </c>
      <c r="L46" s="30" t="s">
        <v>229</v>
      </c>
      <c r="M46" s="13"/>
      <c r="N46" s="28">
        <v>27474.720000000001</v>
      </c>
      <c r="O46" s="19" t="s">
        <v>45</v>
      </c>
      <c r="P46" s="28">
        <v>27474.720000000001</v>
      </c>
      <c r="Q46" s="13" t="s">
        <v>94</v>
      </c>
    </row>
    <row r="47" spans="1:17" s="21" customFormat="1" ht="51" x14ac:dyDescent="0.2">
      <c r="A47" s="13">
        <v>43</v>
      </c>
      <c r="B47" s="16" t="s">
        <v>24</v>
      </c>
      <c r="C47" s="15" t="s">
        <v>230</v>
      </c>
      <c r="D47" s="32" t="s">
        <v>231</v>
      </c>
      <c r="E47" s="13" t="s">
        <v>19</v>
      </c>
      <c r="F47" s="13">
        <v>2</v>
      </c>
      <c r="G47" s="16" t="s">
        <v>93</v>
      </c>
      <c r="H47" s="15"/>
      <c r="I47" s="31">
        <v>225862</v>
      </c>
      <c r="J47" s="13" t="s">
        <v>207</v>
      </c>
      <c r="K47" s="30" t="s">
        <v>232</v>
      </c>
      <c r="L47" s="30" t="s">
        <v>233</v>
      </c>
      <c r="M47" s="13"/>
      <c r="N47" s="28"/>
      <c r="O47" s="19" t="s">
        <v>45</v>
      </c>
      <c r="P47" s="27"/>
      <c r="Q47" s="13" t="s">
        <v>44</v>
      </c>
    </row>
    <row r="48" spans="1:17" s="21" customFormat="1" ht="63.75" x14ac:dyDescent="0.2">
      <c r="A48" s="13">
        <v>44</v>
      </c>
      <c r="B48" s="16" t="s">
        <v>24</v>
      </c>
      <c r="C48" s="15" t="s">
        <v>234</v>
      </c>
      <c r="D48" s="32" t="s">
        <v>236</v>
      </c>
      <c r="E48" s="13" t="s">
        <v>19</v>
      </c>
      <c r="F48" s="13">
        <v>1</v>
      </c>
      <c r="G48" s="16" t="s">
        <v>235</v>
      </c>
      <c r="H48" s="15"/>
      <c r="I48" s="31">
        <v>24075.43</v>
      </c>
      <c r="J48" s="13" t="s">
        <v>207</v>
      </c>
      <c r="K48" s="30" t="s">
        <v>228</v>
      </c>
      <c r="L48" s="30" t="s">
        <v>232</v>
      </c>
      <c r="M48" s="13"/>
      <c r="N48" s="28">
        <v>24075.43</v>
      </c>
      <c r="O48" s="19" t="s">
        <v>45</v>
      </c>
      <c r="P48" s="28">
        <v>24075.43</v>
      </c>
      <c r="Q48" s="13" t="s">
        <v>94</v>
      </c>
    </row>
    <row r="49" spans="1:18" s="21" customFormat="1" ht="38.25" x14ac:dyDescent="0.2">
      <c r="A49" s="13">
        <v>45</v>
      </c>
      <c r="B49" s="16" t="s">
        <v>24</v>
      </c>
      <c r="C49" s="15" t="s">
        <v>225</v>
      </c>
      <c r="D49" s="32" t="s">
        <v>226</v>
      </c>
      <c r="E49" s="13" t="s">
        <v>18</v>
      </c>
      <c r="F49" s="13">
        <v>7</v>
      </c>
      <c r="G49" s="16" t="s">
        <v>227</v>
      </c>
      <c r="H49" s="15"/>
      <c r="I49" s="31">
        <v>45206.1</v>
      </c>
      <c r="J49" s="13" t="s">
        <v>207</v>
      </c>
      <c r="K49" s="30" t="s">
        <v>228</v>
      </c>
      <c r="L49" s="30" t="s">
        <v>229</v>
      </c>
      <c r="M49" s="13"/>
      <c r="N49" s="28">
        <v>45206.1</v>
      </c>
      <c r="O49" s="19" t="s">
        <v>45</v>
      </c>
      <c r="P49" s="28">
        <v>45206.1</v>
      </c>
      <c r="Q49" s="13" t="s">
        <v>94</v>
      </c>
    </row>
    <row r="50" spans="1:18" s="21" customFormat="1" ht="76.5" x14ac:dyDescent="0.2">
      <c r="A50" s="13">
        <v>46</v>
      </c>
      <c r="B50" s="16" t="s">
        <v>38</v>
      </c>
      <c r="C50" s="15" t="s">
        <v>245</v>
      </c>
      <c r="D50" s="32" t="s">
        <v>246</v>
      </c>
      <c r="E50" s="13" t="s">
        <v>18</v>
      </c>
      <c r="F50" s="13">
        <v>3</v>
      </c>
      <c r="G50" s="16" t="s">
        <v>247</v>
      </c>
      <c r="H50" s="15"/>
      <c r="I50" s="31">
        <f>29626.35</f>
        <v>29626.35</v>
      </c>
      <c r="J50" s="13" t="s">
        <v>25</v>
      </c>
      <c r="K50" s="30">
        <v>45131</v>
      </c>
      <c r="L50" s="30">
        <v>45198</v>
      </c>
      <c r="M50" s="13"/>
      <c r="N50" s="28"/>
      <c r="O50" s="19" t="s">
        <v>45</v>
      </c>
      <c r="P50" s="28"/>
      <c r="Q50" s="13" t="s">
        <v>44</v>
      </c>
    </row>
    <row r="51" spans="1:18" s="21" customFormat="1" x14ac:dyDescent="0.25">
      <c r="A51" s="35"/>
      <c r="B51" s="50"/>
      <c r="C51" s="34"/>
      <c r="D51" s="62"/>
      <c r="E51" s="35"/>
      <c r="F51" s="35"/>
      <c r="G51" s="35"/>
      <c r="H51" s="34"/>
      <c r="I51" s="59"/>
      <c r="J51" s="35"/>
      <c r="K51" s="54"/>
      <c r="L51" s="54"/>
      <c r="M51" s="35"/>
      <c r="N51" s="53"/>
      <c r="O51" s="63"/>
      <c r="P51" s="55"/>
      <c r="Q51" s="35"/>
    </row>
    <row r="52" spans="1:18" s="21" customFormat="1" ht="12" customHeight="1" x14ac:dyDescent="0.2">
      <c r="A52" s="35"/>
      <c r="B52" s="50"/>
      <c r="C52" s="34"/>
      <c r="D52" s="51"/>
      <c r="E52" s="35"/>
      <c r="F52" s="35"/>
      <c r="G52" s="52"/>
      <c r="H52" s="34"/>
      <c r="I52" s="59"/>
      <c r="J52" s="35"/>
      <c r="K52" s="54"/>
      <c r="L52" s="54"/>
      <c r="M52" s="35"/>
      <c r="N52" s="53"/>
      <c r="O52" s="50"/>
      <c r="P52" s="55"/>
      <c r="Q52" s="34"/>
    </row>
    <row r="53" spans="1:18" s="21" customFormat="1" ht="12" customHeight="1" x14ac:dyDescent="0.2">
      <c r="A53" s="35"/>
      <c r="B53" s="50"/>
      <c r="C53" s="34"/>
      <c r="D53" s="51"/>
      <c r="E53" s="35"/>
      <c r="F53" s="35"/>
      <c r="G53" s="52"/>
      <c r="H53" s="34"/>
      <c r="I53" s="59"/>
      <c r="J53" s="35"/>
      <c r="K53" s="54"/>
      <c r="L53" s="54"/>
      <c r="M53" s="35"/>
      <c r="N53" s="53"/>
      <c r="O53" s="50"/>
      <c r="P53" s="55"/>
      <c r="Q53" s="34"/>
    </row>
    <row r="54" spans="1:18" s="21" customFormat="1" x14ac:dyDescent="0.25">
      <c r="A54" s="35"/>
      <c r="B54" s="71" t="s">
        <v>202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35"/>
      <c r="R54" s="35"/>
    </row>
    <row r="55" spans="1:18" x14ac:dyDescent="0.25">
      <c r="A55" s="4"/>
      <c r="B55" s="4"/>
      <c r="C55" s="4"/>
      <c r="D55" s="34"/>
      <c r="E55" s="73"/>
      <c r="F55" s="73"/>
      <c r="G55" s="73"/>
      <c r="H55" s="34"/>
      <c r="I55" s="60"/>
      <c r="J55" s="34"/>
      <c r="K55" s="37"/>
      <c r="L55" s="38"/>
      <c r="M55" s="34"/>
      <c r="N55" s="39"/>
      <c r="O55" s="34"/>
      <c r="P55" s="37"/>
      <c r="Q55" s="38"/>
      <c r="R55" s="37"/>
    </row>
    <row r="56" spans="1:18" x14ac:dyDescent="0.2">
      <c r="A56" s="4"/>
      <c r="B56" s="4"/>
      <c r="C56" s="4"/>
      <c r="D56" s="74" t="s">
        <v>71</v>
      </c>
      <c r="E56" s="74"/>
      <c r="F56" s="74"/>
      <c r="G56" s="40"/>
      <c r="H56" s="40"/>
      <c r="I56" s="75" t="s">
        <v>72</v>
      </c>
      <c r="J56" s="76"/>
      <c r="K56" s="76"/>
      <c r="L56" s="76"/>
      <c r="M56" s="76"/>
      <c r="N56" s="34"/>
      <c r="O56" s="40"/>
      <c r="P56" s="75" t="s">
        <v>21</v>
      </c>
      <c r="Q56" s="75"/>
      <c r="R56" s="21"/>
    </row>
    <row r="58" spans="1:18" x14ac:dyDescent="0.25">
      <c r="A58" s="4"/>
      <c r="B58" s="4"/>
      <c r="C58" s="4"/>
      <c r="J58" s="7"/>
    </row>
    <row r="61" spans="1:18" x14ac:dyDescent="0.25">
      <c r="H61" s="41"/>
    </row>
  </sheetData>
  <mergeCells count="22">
    <mergeCell ref="B1:Q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J3:J4"/>
    <mergeCell ref="K3:K4"/>
    <mergeCell ref="L3:L4"/>
    <mergeCell ref="M3:M4"/>
    <mergeCell ref="N3:O3"/>
    <mergeCell ref="P3:P4"/>
    <mergeCell ref="B54:P54"/>
    <mergeCell ref="E55:G55"/>
    <mergeCell ref="D56:F56"/>
    <mergeCell ref="I56:M56"/>
    <mergeCell ref="P56:Q56"/>
  </mergeCells>
  <pageMargins left="0.7" right="0.7" top="0.75" bottom="0.75" header="0.3" footer="0.3"/>
  <pageSetup paperSize="9" scale="65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70"/>
  <sheetViews>
    <sheetView tabSelected="1" topLeftCell="A50" workbookViewId="0">
      <selection activeCell="G5" sqref="G5"/>
    </sheetView>
  </sheetViews>
  <sheetFormatPr defaultColWidth="9.140625" defaultRowHeight="12.75" x14ac:dyDescent="0.25"/>
  <cols>
    <col min="1" max="1" width="6.5703125" style="5" customWidth="1"/>
    <col min="2" max="2" width="13.140625" style="6" customWidth="1"/>
    <col min="3" max="3" width="14.7109375" style="5" customWidth="1"/>
    <col min="4" max="4" width="23.42578125" style="6" customWidth="1"/>
    <col min="5" max="5" width="10.85546875" style="5" customWidth="1"/>
    <col min="6" max="6" width="9.28515625" style="5" bestFit="1" customWidth="1"/>
    <col min="7" max="7" width="13.42578125" style="5" customWidth="1"/>
    <col min="8" max="8" width="13.28515625" style="5" customWidth="1"/>
    <col min="9" max="9" width="16.42578125" style="61" customWidth="1"/>
    <col min="10" max="10" width="10.5703125" style="5" customWidth="1"/>
    <col min="11" max="11" width="15.5703125" style="4" customWidth="1"/>
    <col min="12" max="12" width="12.140625" style="4" customWidth="1"/>
    <col min="13" max="13" width="28.7109375" style="4" customWidth="1"/>
    <col min="14" max="14" width="16.140625" style="5" customWidth="1"/>
    <col min="15" max="15" width="10" style="5" customWidth="1"/>
    <col min="16" max="16" width="12.85546875" style="4" customWidth="1"/>
    <col min="17" max="17" width="12.85546875" style="5" customWidth="1"/>
    <col min="18" max="18" width="10.28515625" style="4" bestFit="1" customWidth="1"/>
    <col min="19" max="16384" width="9.140625" style="4"/>
  </cols>
  <sheetData>
    <row r="1" spans="1:17" s="2" customFormat="1" x14ac:dyDescent="0.25">
      <c r="A1" s="1"/>
      <c r="B1" s="77" t="s">
        <v>73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s="2" customFormat="1" x14ac:dyDescent="0.25">
      <c r="A2" s="1"/>
      <c r="B2" s="3"/>
      <c r="C2" s="1"/>
      <c r="D2" s="3"/>
      <c r="E2" s="1"/>
      <c r="F2" s="1"/>
      <c r="G2" s="1"/>
      <c r="H2" s="1"/>
      <c r="I2" s="57"/>
      <c r="J2" s="1"/>
      <c r="K2" s="1"/>
      <c r="L2" s="1"/>
      <c r="N2" s="1"/>
      <c r="O2" s="1"/>
      <c r="Q2" s="1"/>
    </row>
    <row r="3" spans="1:17" s="10" customFormat="1" x14ac:dyDescent="0.25">
      <c r="A3" s="70" t="s">
        <v>0</v>
      </c>
      <c r="B3" s="70" t="s">
        <v>1</v>
      </c>
      <c r="C3" s="70" t="s">
        <v>2</v>
      </c>
      <c r="D3" s="70" t="s">
        <v>3</v>
      </c>
      <c r="E3" s="70" t="s">
        <v>4</v>
      </c>
      <c r="F3" s="70" t="s">
        <v>5</v>
      </c>
      <c r="G3" s="70" t="s">
        <v>6</v>
      </c>
      <c r="H3" s="70" t="s">
        <v>7</v>
      </c>
      <c r="I3" s="79" t="s">
        <v>8</v>
      </c>
      <c r="J3" s="70" t="s">
        <v>9</v>
      </c>
      <c r="K3" s="70" t="s">
        <v>10</v>
      </c>
      <c r="L3" s="70" t="s">
        <v>11</v>
      </c>
      <c r="M3" s="70" t="s">
        <v>12</v>
      </c>
      <c r="N3" s="70" t="s">
        <v>13</v>
      </c>
      <c r="O3" s="70"/>
      <c r="P3" s="70" t="s">
        <v>14</v>
      </c>
      <c r="Q3" s="70" t="s">
        <v>15</v>
      </c>
    </row>
    <row r="4" spans="1:17" s="12" customFormat="1" ht="38.25" x14ac:dyDescent="0.25">
      <c r="A4" s="70"/>
      <c r="B4" s="70"/>
      <c r="C4" s="70"/>
      <c r="D4" s="70"/>
      <c r="E4" s="70"/>
      <c r="F4" s="70"/>
      <c r="G4" s="70"/>
      <c r="H4" s="70"/>
      <c r="I4" s="79"/>
      <c r="J4" s="70"/>
      <c r="K4" s="70"/>
      <c r="L4" s="70"/>
      <c r="M4" s="70"/>
      <c r="N4" s="11" t="s">
        <v>16</v>
      </c>
      <c r="O4" s="11" t="s">
        <v>17</v>
      </c>
      <c r="P4" s="70"/>
      <c r="Q4" s="70"/>
    </row>
    <row r="5" spans="1:17" s="21" customFormat="1" ht="51" x14ac:dyDescent="0.25">
      <c r="A5" s="13">
        <v>1</v>
      </c>
      <c r="B5" s="14" t="s">
        <v>23</v>
      </c>
      <c r="C5" s="15" t="s">
        <v>28</v>
      </c>
      <c r="D5" s="16" t="s">
        <v>29</v>
      </c>
      <c r="E5" s="13" t="s">
        <v>18</v>
      </c>
      <c r="F5" s="15">
        <v>3</v>
      </c>
      <c r="G5" s="14" t="s">
        <v>30</v>
      </c>
      <c r="H5" s="17" t="s">
        <v>27</v>
      </c>
      <c r="I5" s="22">
        <f>24646*1.19</f>
        <v>29328.739999999998</v>
      </c>
      <c r="J5" s="15" t="s">
        <v>31</v>
      </c>
      <c r="K5" s="15" t="s">
        <v>32</v>
      </c>
      <c r="L5" s="15" t="s">
        <v>33</v>
      </c>
      <c r="M5" s="19"/>
      <c r="N5" s="48">
        <v>29382.74</v>
      </c>
      <c r="O5" s="20" t="s">
        <v>45</v>
      </c>
      <c r="P5" s="48">
        <v>29382.74</v>
      </c>
      <c r="Q5" s="15" t="s">
        <v>94</v>
      </c>
    </row>
    <row r="6" spans="1:17" s="21" customFormat="1" ht="102" x14ac:dyDescent="0.25">
      <c r="A6" s="13">
        <v>2</v>
      </c>
      <c r="B6" s="14" t="s">
        <v>23</v>
      </c>
      <c r="C6" s="15" t="s">
        <v>34</v>
      </c>
      <c r="D6" s="16" t="s">
        <v>35</v>
      </c>
      <c r="E6" s="13" t="s">
        <v>19</v>
      </c>
      <c r="F6" s="15">
        <v>3</v>
      </c>
      <c r="G6" s="14" t="s">
        <v>36</v>
      </c>
      <c r="H6" s="15" t="s">
        <v>27</v>
      </c>
      <c r="I6" s="22">
        <f>99831*1.19</f>
        <v>118798.89</v>
      </c>
      <c r="J6" s="15" t="s">
        <v>31</v>
      </c>
      <c r="K6" s="15" t="s">
        <v>37</v>
      </c>
      <c r="L6" s="15" t="s">
        <v>33</v>
      </c>
      <c r="M6" s="19"/>
      <c r="N6" s="48">
        <v>106918.93</v>
      </c>
      <c r="O6" s="20" t="s">
        <v>45</v>
      </c>
      <c r="P6" s="48">
        <v>106918.93</v>
      </c>
      <c r="Q6" s="15" t="s">
        <v>94</v>
      </c>
    </row>
    <row r="7" spans="1:17" s="21" customFormat="1" ht="114.75" x14ac:dyDescent="0.25">
      <c r="A7" s="13">
        <v>3</v>
      </c>
      <c r="B7" s="14" t="s">
        <v>38</v>
      </c>
      <c r="C7" s="13" t="s">
        <v>39</v>
      </c>
      <c r="D7" s="16" t="s">
        <v>40</v>
      </c>
      <c r="E7" s="13" t="s">
        <v>19</v>
      </c>
      <c r="F7" s="15">
        <v>3</v>
      </c>
      <c r="G7" s="14" t="s">
        <v>41</v>
      </c>
      <c r="H7" s="19" t="s">
        <v>42</v>
      </c>
      <c r="I7" s="58">
        <f>14237368.46*1.19</f>
        <v>16942468.467399999</v>
      </c>
      <c r="J7" s="15" t="s">
        <v>31</v>
      </c>
      <c r="K7" s="15" t="s">
        <v>43</v>
      </c>
      <c r="L7" s="15" t="s">
        <v>33</v>
      </c>
      <c r="M7" s="42" t="s">
        <v>254</v>
      </c>
      <c r="N7" s="49">
        <v>23008305.469999999</v>
      </c>
      <c r="O7" s="19" t="s">
        <v>45</v>
      </c>
      <c r="P7" s="49">
        <v>23008305.469999999</v>
      </c>
      <c r="Q7" s="15" t="s">
        <v>94</v>
      </c>
    </row>
    <row r="8" spans="1:17" s="21" customFormat="1" ht="89.25" x14ac:dyDescent="0.25">
      <c r="A8" s="13">
        <v>4</v>
      </c>
      <c r="B8" s="16" t="s">
        <v>24</v>
      </c>
      <c r="C8" s="13" t="s">
        <v>50</v>
      </c>
      <c r="D8" s="16" t="s">
        <v>51</v>
      </c>
      <c r="E8" s="13" t="s">
        <v>49</v>
      </c>
      <c r="F8" s="13">
        <v>1</v>
      </c>
      <c r="G8" s="16" t="s">
        <v>52</v>
      </c>
      <c r="H8" s="26" t="s">
        <v>53</v>
      </c>
      <c r="I8" s="31" t="s">
        <v>54</v>
      </c>
      <c r="J8" s="13" t="s">
        <v>55</v>
      </c>
      <c r="K8" s="30" t="s">
        <v>56</v>
      </c>
      <c r="L8" s="30" t="s">
        <v>57</v>
      </c>
      <c r="M8" s="13" t="s">
        <v>122</v>
      </c>
      <c r="N8" s="64">
        <v>3694950</v>
      </c>
      <c r="O8" s="16" t="s">
        <v>45</v>
      </c>
      <c r="P8" s="27">
        <v>3694950</v>
      </c>
      <c r="Q8" s="13" t="s">
        <v>94</v>
      </c>
    </row>
    <row r="9" spans="1:17" s="21" customFormat="1" ht="76.5" x14ac:dyDescent="0.2">
      <c r="A9" s="13">
        <v>5</v>
      </c>
      <c r="B9" s="16" t="s">
        <v>23</v>
      </c>
      <c r="C9" s="15" t="s">
        <v>59</v>
      </c>
      <c r="D9" s="32" t="s">
        <v>46</v>
      </c>
      <c r="E9" s="13" t="s">
        <v>18</v>
      </c>
      <c r="F9" s="13">
        <v>1</v>
      </c>
      <c r="G9" s="46" t="s">
        <v>47</v>
      </c>
      <c r="H9" s="15" t="s">
        <v>27</v>
      </c>
      <c r="I9" s="31">
        <v>33929.279999999999</v>
      </c>
      <c r="J9" s="13" t="s">
        <v>25</v>
      </c>
      <c r="K9" s="30" t="s">
        <v>60</v>
      </c>
      <c r="L9" s="30" t="s">
        <v>61</v>
      </c>
      <c r="M9" s="13"/>
      <c r="N9" s="45">
        <v>33929.279999999999</v>
      </c>
      <c r="O9" s="16" t="s">
        <v>45</v>
      </c>
      <c r="P9" s="45">
        <v>33929.279999999999</v>
      </c>
      <c r="Q9" s="15" t="s">
        <v>94</v>
      </c>
    </row>
    <row r="10" spans="1:17" s="21" customFormat="1" ht="76.5" x14ac:dyDescent="0.25">
      <c r="A10" s="13">
        <v>6</v>
      </c>
      <c r="B10" s="16" t="s">
        <v>24</v>
      </c>
      <c r="C10" s="15" t="s">
        <v>62</v>
      </c>
      <c r="D10" s="33" t="s">
        <v>63</v>
      </c>
      <c r="E10" s="13" t="s">
        <v>64</v>
      </c>
      <c r="F10" s="13" t="s">
        <v>80</v>
      </c>
      <c r="G10" s="46" t="s">
        <v>65</v>
      </c>
      <c r="H10" s="15" t="s">
        <v>27</v>
      </c>
      <c r="I10" s="31">
        <f>1212211*1.19</f>
        <v>1442531.0899999999</v>
      </c>
      <c r="J10" s="13" t="s">
        <v>66</v>
      </c>
      <c r="K10" s="30" t="s">
        <v>137</v>
      </c>
      <c r="L10" s="30" t="s">
        <v>138</v>
      </c>
      <c r="M10" s="13" t="s">
        <v>123</v>
      </c>
      <c r="N10" s="31">
        <f>1212211*1.19</f>
        <v>1442531.0899999999</v>
      </c>
      <c r="O10" s="16" t="s">
        <v>45</v>
      </c>
      <c r="P10" s="31">
        <f>1212211*1.19</f>
        <v>1442531.0899999999</v>
      </c>
      <c r="Q10" s="15" t="s">
        <v>94</v>
      </c>
    </row>
    <row r="11" spans="1:17" s="21" customFormat="1" ht="38.25" x14ac:dyDescent="0.25">
      <c r="A11" s="13">
        <v>7</v>
      </c>
      <c r="B11" s="16" t="s">
        <v>24</v>
      </c>
      <c r="C11" s="15" t="s">
        <v>82</v>
      </c>
      <c r="D11" s="33" t="s">
        <v>81</v>
      </c>
      <c r="E11" s="13" t="s">
        <v>19</v>
      </c>
      <c r="F11" s="13" t="s">
        <v>83</v>
      </c>
      <c r="G11" s="46" t="s">
        <v>84</v>
      </c>
      <c r="H11" s="15" t="s">
        <v>27</v>
      </c>
      <c r="I11" s="31">
        <f>419498*1.19</f>
        <v>499202.62</v>
      </c>
      <c r="J11" s="13" t="s">
        <v>66</v>
      </c>
      <c r="K11" s="30" t="s">
        <v>136</v>
      </c>
      <c r="L11" s="30" t="s">
        <v>85</v>
      </c>
      <c r="M11" s="13"/>
      <c r="N11" s="28">
        <f>419498*1.19</f>
        <v>499202.62</v>
      </c>
      <c r="O11" s="16" t="s">
        <v>45</v>
      </c>
      <c r="P11" s="28">
        <f>419498*1.19</f>
        <v>499202.62</v>
      </c>
      <c r="Q11" s="15" t="s">
        <v>94</v>
      </c>
    </row>
    <row r="12" spans="1:17" s="21" customFormat="1" ht="38.25" x14ac:dyDescent="0.2">
      <c r="A12" s="13">
        <v>8</v>
      </c>
      <c r="B12" s="16" t="s">
        <v>24</v>
      </c>
      <c r="C12" s="15" t="s">
        <v>67</v>
      </c>
      <c r="D12" s="32" t="s">
        <v>68</v>
      </c>
      <c r="E12" s="13" t="s">
        <v>64</v>
      </c>
      <c r="F12" s="13" t="s">
        <v>69</v>
      </c>
      <c r="G12" s="46" t="s">
        <v>70</v>
      </c>
      <c r="H12" s="15" t="s">
        <v>27</v>
      </c>
      <c r="I12" s="31">
        <f>615720*1.19</f>
        <v>732706.79999999993</v>
      </c>
      <c r="J12" s="13" t="s">
        <v>66</v>
      </c>
      <c r="K12" s="30" t="s">
        <v>134</v>
      </c>
      <c r="L12" s="30" t="s">
        <v>135</v>
      </c>
      <c r="M12" s="13" t="s">
        <v>200</v>
      </c>
      <c r="N12" s="28">
        <v>732706.8</v>
      </c>
      <c r="O12" s="16" t="s">
        <v>45</v>
      </c>
      <c r="P12" s="45">
        <v>732706.8</v>
      </c>
      <c r="Q12" s="15" t="s">
        <v>94</v>
      </c>
    </row>
    <row r="13" spans="1:17" s="21" customFormat="1" ht="89.25" x14ac:dyDescent="0.2">
      <c r="A13" s="13">
        <v>9</v>
      </c>
      <c r="B13" s="16" t="s">
        <v>23</v>
      </c>
      <c r="C13" s="15" t="s">
        <v>75</v>
      </c>
      <c r="D13" s="32" t="s">
        <v>74</v>
      </c>
      <c r="E13" s="13" t="s">
        <v>76</v>
      </c>
      <c r="F13" s="13" t="s">
        <v>77</v>
      </c>
      <c r="G13" s="46" t="s">
        <v>78</v>
      </c>
      <c r="H13" s="15" t="s">
        <v>27</v>
      </c>
      <c r="I13" s="31">
        <f>343748*1.19</f>
        <v>409060.12</v>
      </c>
      <c r="J13" s="13" t="s">
        <v>58</v>
      </c>
      <c r="K13" s="30" t="s">
        <v>133</v>
      </c>
      <c r="L13" s="30" t="s">
        <v>79</v>
      </c>
      <c r="M13" s="13"/>
      <c r="N13" s="31">
        <f>343748*1.19</f>
        <v>409060.12</v>
      </c>
      <c r="O13" s="16" t="s">
        <v>45</v>
      </c>
      <c r="P13" s="31">
        <f>343748*1.19</f>
        <v>409060.12</v>
      </c>
      <c r="Q13" s="15" t="s">
        <v>94</v>
      </c>
    </row>
    <row r="14" spans="1:17" s="21" customFormat="1" ht="51" x14ac:dyDescent="0.2">
      <c r="A14" s="13">
        <v>10</v>
      </c>
      <c r="B14" s="16" t="s">
        <v>24</v>
      </c>
      <c r="C14" s="15" t="s">
        <v>91</v>
      </c>
      <c r="D14" s="32" t="s">
        <v>92</v>
      </c>
      <c r="E14" s="13" t="s">
        <v>64</v>
      </c>
      <c r="F14" s="13" t="s">
        <v>77</v>
      </c>
      <c r="G14" s="46" t="s">
        <v>93</v>
      </c>
      <c r="H14" s="15"/>
      <c r="I14" s="31">
        <f>57900*1.19</f>
        <v>68901</v>
      </c>
      <c r="J14" s="13" t="s">
        <v>58</v>
      </c>
      <c r="K14" s="30" t="s">
        <v>125</v>
      </c>
      <c r="L14" s="30" t="s">
        <v>126</v>
      </c>
      <c r="M14" s="13"/>
      <c r="N14" s="45">
        <v>68901</v>
      </c>
      <c r="O14" s="14" t="s">
        <v>45</v>
      </c>
      <c r="P14" s="45">
        <v>68901</v>
      </c>
      <c r="Q14" s="15" t="s">
        <v>94</v>
      </c>
    </row>
    <row r="15" spans="1:17" s="21" customFormat="1" ht="51" x14ac:dyDescent="0.25">
      <c r="A15" s="13">
        <v>11</v>
      </c>
      <c r="B15" s="16" t="s">
        <v>23</v>
      </c>
      <c r="C15" s="13" t="s">
        <v>88</v>
      </c>
      <c r="D15" s="16" t="s">
        <v>20</v>
      </c>
      <c r="E15" s="13" t="s">
        <v>22</v>
      </c>
      <c r="F15" s="13">
        <v>2</v>
      </c>
      <c r="G15" s="16" t="s">
        <v>48</v>
      </c>
      <c r="H15" s="26"/>
      <c r="I15" s="31">
        <v>1199303.7</v>
      </c>
      <c r="J15" s="13" t="s">
        <v>25</v>
      </c>
      <c r="K15" s="15" t="s">
        <v>89</v>
      </c>
      <c r="L15" s="13" t="s">
        <v>90</v>
      </c>
      <c r="M15" s="13" t="s">
        <v>257</v>
      </c>
      <c r="N15" s="64">
        <v>901513.51</v>
      </c>
      <c r="O15" s="19" t="s">
        <v>45</v>
      </c>
      <c r="P15" s="64">
        <v>901513.51</v>
      </c>
      <c r="Q15" s="13" t="s">
        <v>94</v>
      </c>
    </row>
    <row r="16" spans="1:17" s="21" customFormat="1" ht="38.25" x14ac:dyDescent="0.25">
      <c r="A16" s="13">
        <v>12</v>
      </c>
      <c r="B16" s="16" t="s">
        <v>24</v>
      </c>
      <c r="C16" s="13" t="s">
        <v>96</v>
      </c>
      <c r="D16" s="16" t="s">
        <v>97</v>
      </c>
      <c r="E16" s="13" t="s">
        <v>95</v>
      </c>
      <c r="F16" s="13">
        <v>3</v>
      </c>
      <c r="G16" s="14" t="s">
        <v>98</v>
      </c>
      <c r="H16" s="26"/>
      <c r="I16" s="31">
        <v>57700</v>
      </c>
      <c r="J16" s="13" t="s">
        <v>25</v>
      </c>
      <c r="K16" s="56" t="s">
        <v>89</v>
      </c>
      <c r="L16" s="30" t="s">
        <v>124</v>
      </c>
      <c r="M16" s="13"/>
      <c r="N16" s="64">
        <v>15562.07</v>
      </c>
      <c r="O16" s="19" t="s">
        <v>45</v>
      </c>
      <c r="P16" s="27"/>
      <c r="Q16" s="13" t="s">
        <v>26</v>
      </c>
    </row>
    <row r="17" spans="1:17" s="21" customFormat="1" ht="38.25" x14ac:dyDescent="0.25">
      <c r="A17" s="13">
        <v>13</v>
      </c>
      <c r="B17" s="16" t="s">
        <v>24</v>
      </c>
      <c r="C17" s="13" t="s">
        <v>100</v>
      </c>
      <c r="D17" s="16" t="s">
        <v>101</v>
      </c>
      <c r="E17" s="13" t="s">
        <v>95</v>
      </c>
      <c r="F17" s="13">
        <v>1</v>
      </c>
      <c r="G17" s="16" t="s">
        <v>102</v>
      </c>
      <c r="H17" s="26"/>
      <c r="I17" s="31">
        <f>21936*1.19</f>
        <v>26103.84</v>
      </c>
      <c r="J17" s="13" t="s">
        <v>66</v>
      </c>
      <c r="K17" s="30" t="s">
        <v>127</v>
      </c>
      <c r="L17" s="30" t="s">
        <v>128</v>
      </c>
      <c r="M17" s="13"/>
      <c r="N17" s="31">
        <f>21936*1.19</f>
        <v>26103.84</v>
      </c>
      <c r="O17" s="19" t="s">
        <v>45</v>
      </c>
      <c r="P17" s="31">
        <f>21936*1.19</f>
        <v>26103.84</v>
      </c>
      <c r="Q17" s="13" t="s">
        <v>94</v>
      </c>
    </row>
    <row r="18" spans="1:17" s="21" customFormat="1" ht="38.25" x14ac:dyDescent="0.25">
      <c r="A18" s="13">
        <v>14</v>
      </c>
      <c r="B18" s="16" t="s">
        <v>24</v>
      </c>
      <c r="C18" s="13" t="s">
        <v>100</v>
      </c>
      <c r="D18" s="16" t="s">
        <v>103</v>
      </c>
      <c r="E18" s="13" t="s">
        <v>95</v>
      </c>
      <c r="F18" s="13">
        <v>3</v>
      </c>
      <c r="G18" s="16" t="s">
        <v>104</v>
      </c>
      <c r="H18" s="26"/>
      <c r="I18" s="31">
        <f>28089*1.19</f>
        <v>33425.909999999996</v>
      </c>
      <c r="J18" s="13" t="s">
        <v>66</v>
      </c>
      <c r="K18" s="30" t="s">
        <v>129</v>
      </c>
      <c r="L18" s="30" t="s">
        <v>128</v>
      </c>
      <c r="M18" s="13"/>
      <c r="N18" s="31">
        <f>28089*1.19</f>
        <v>33425.909999999996</v>
      </c>
      <c r="O18" s="19" t="s">
        <v>45</v>
      </c>
      <c r="P18" s="31">
        <f>28089*1.19</f>
        <v>33425.909999999996</v>
      </c>
      <c r="Q18" s="13" t="s">
        <v>94</v>
      </c>
    </row>
    <row r="19" spans="1:17" s="21" customFormat="1" ht="76.5" x14ac:dyDescent="0.25">
      <c r="A19" s="13">
        <v>15</v>
      </c>
      <c r="B19" s="16" t="s">
        <v>24</v>
      </c>
      <c r="C19" s="13" t="s">
        <v>105</v>
      </c>
      <c r="D19" s="43" t="s">
        <v>106</v>
      </c>
      <c r="E19" s="13" t="s">
        <v>19</v>
      </c>
      <c r="F19" s="13">
        <v>2</v>
      </c>
      <c r="G19" s="16" t="s">
        <v>107</v>
      </c>
      <c r="H19" s="26"/>
      <c r="I19" s="31">
        <f>165705.18*1.19</f>
        <v>197189.16419999997</v>
      </c>
      <c r="J19" s="13" t="s">
        <v>66</v>
      </c>
      <c r="K19" s="30" t="s">
        <v>110</v>
      </c>
      <c r="L19" s="30" t="s">
        <v>130</v>
      </c>
      <c r="M19" s="13"/>
      <c r="N19" s="31">
        <f>165705.18*1.19</f>
        <v>197189.16419999997</v>
      </c>
      <c r="O19" s="19" t="s">
        <v>45</v>
      </c>
      <c r="P19" s="31">
        <f>165705.18*1.19</f>
        <v>197189.16419999997</v>
      </c>
      <c r="Q19" s="13" t="s">
        <v>94</v>
      </c>
    </row>
    <row r="20" spans="1:17" s="21" customFormat="1" ht="25.5" x14ac:dyDescent="0.25">
      <c r="A20" s="13">
        <v>16</v>
      </c>
      <c r="B20" s="16" t="s">
        <v>23</v>
      </c>
      <c r="C20" s="15" t="s">
        <v>111</v>
      </c>
      <c r="D20" s="44" t="s">
        <v>108</v>
      </c>
      <c r="E20" s="13" t="s">
        <v>87</v>
      </c>
      <c r="F20" s="13">
        <v>2</v>
      </c>
      <c r="G20" s="47" t="s">
        <v>109</v>
      </c>
      <c r="H20" s="15" t="s">
        <v>27</v>
      </c>
      <c r="I20" s="31">
        <v>38493.03</v>
      </c>
      <c r="J20" s="13" t="s">
        <v>25</v>
      </c>
      <c r="K20" s="56" t="s">
        <v>110</v>
      </c>
      <c r="L20" s="30" t="s">
        <v>90</v>
      </c>
      <c r="M20" s="13"/>
      <c r="N20" s="45">
        <v>20024.71</v>
      </c>
      <c r="O20" s="19" t="s">
        <v>45</v>
      </c>
      <c r="P20" s="45">
        <v>20024.71</v>
      </c>
      <c r="Q20" s="13" t="s">
        <v>94</v>
      </c>
    </row>
    <row r="21" spans="1:17" s="21" customFormat="1" ht="51" x14ac:dyDescent="0.25">
      <c r="A21" s="13">
        <v>17</v>
      </c>
      <c r="B21" s="16" t="s">
        <v>24</v>
      </c>
      <c r="C21" s="13" t="s">
        <v>112</v>
      </c>
      <c r="D21" s="43" t="s">
        <v>113</v>
      </c>
      <c r="E21" s="13" t="s">
        <v>114</v>
      </c>
      <c r="F21" s="13">
        <v>1</v>
      </c>
      <c r="G21" s="16" t="s">
        <v>115</v>
      </c>
      <c r="H21" s="26"/>
      <c r="I21" s="31">
        <v>1956369.88</v>
      </c>
      <c r="J21" s="13" t="s">
        <v>25</v>
      </c>
      <c r="K21" s="56" t="s">
        <v>131</v>
      </c>
      <c r="L21" s="30" t="s">
        <v>132</v>
      </c>
      <c r="M21" s="13"/>
      <c r="N21" s="64">
        <v>625628.80000000005</v>
      </c>
      <c r="O21" s="19" t="s">
        <v>45</v>
      </c>
      <c r="P21" s="27"/>
      <c r="Q21" s="13" t="s">
        <v>26</v>
      </c>
    </row>
    <row r="22" spans="1:17" s="21" customFormat="1" ht="38.25" x14ac:dyDescent="0.25">
      <c r="A22" s="13">
        <v>18</v>
      </c>
      <c r="B22" s="16" t="s">
        <v>24</v>
      </c>
      <c r="C22" s="13" t="s">
        <v>116</v>
      </c>
      <c r="D22" s="43" t="s">
        <v>117</v>
      </c>
      <c r="E22" s="13" t="s">
        <v>18</v>
      </c>
      <c r="F22" s="13">
        <v>1</v>
      </c>
      <c r="G22" s="16" t="s">
        <v>118</v>
      </c>
      <c r="H22" s="26"/>
      <c r="I22" s="31">
        <v>68296.479999999996</v>
      </c>
      <c r="J22" s="13" t="s">
        <v>25</v>
      </c>
      <c r="K22" s="56" t="s">
        <v>139</v>
      </c>
      <c r="L22" s="30" t="s">
        <v>141</v>
      </c>
      <c r="M22" s="13"/>
      <c r="N22" s="64">
        <v>68296.479999999996</v>
      </c>
      <c r="O22" s="19" t="s">
        <v>45</v>
      </c>
      <c r="P22" s="27">
        <v>68296.479999999996</v>
      </c>
      <c r="Q22" s="13" t="s">
        <v>94</v>
      </c>
    </row>
    <row r="23" spans="1:17" s="21" customFormat="1" ht="25.5" x14ac:dyDescent="0.25">
      <c r="A23" s="13">
        <v>19</v>
      </c>
      <c r="B23" s="16" t="s">
        <v>24</v>
      </c>
      <c r="C23" s="13" t="s">
        <v>119</v>
      </c>
      <c r="D23" s="43" t="s">
        <v>120</v>
      </c>
      <c r="E23" s="13" t="s">
        <v>18</v>
      </c>
      <c r="F23" s="13">
        <v>1</v>
      </c>
      <c r="G23" s="16" t="s">
        <v>121</v>
      </c>
      <c r="H23" s="26"/>
      <c r="I23" s="31">
        <v>62058.5</v>
      </c>
      <c r="J23" s="13" t="s">
        <v>25</v>
      </c>
      <c r="K23" s="30" t="s">
        <v>57</v>
      </c>
      <c r="L23" s="30" t="s">
        <v>140</v>
      </c>
      <c r="M23" s="13"/>
      <c r="N23" s="64">
        <v>62058.5</v>
      </c>
      <c r="O23" s="19" t="s">
        <v>45</v>
      </c>
      <c r="P23" s="27">
        <v>62058.5</v>
      </c>
      <c r="Q23" s="13" t="s">
        <v>94</v>
      </c>
    </row>
    <row r="24" spans="1:17" s="21" customFormat="1" ht="102" x14ac:dyDescent="0.25">
      <c r="A24" s="13">
        <v>20</v>
      </c>
      <c r="B24" s="16" t="s">
        <v>24</v>
      </c>
      <c r="C24" s="13" t="s">
        <v>143</v>
      </c>
      <c r="D24" s="43" t="s">
        <v>144</v>
      </c>
      <c r="E24" s="13" t="s">
        <v>64</v>
      </c>
      <c r="F24" s="13">
        <v>3</v>
      </c>
      <c r="G24" s="16" t="s">
        <v>145</v>
      </c>
      <c r="H24" s="26"/>
      <c r="I24" s="31">
        <f>75025*1.19</f>
        <v>89279.75</v>
      </c>
      <c r="J24" s="13" t="s">
        <v>66</v>
      </c>
      <c r="K24" s="30" t="s">
        <v>311</v>
      </c>
      <c r="L24" s="30" t="s">
        <v>165</v>
      </c>
      <c r="M24" s="13"/>
      <c r="N24" s="31">
        <f>75025*1.19</f>
        <v>89279.75</v>
      </c>
      <c r="O24" s="19" t="s">
        <v>45</v>
      </c>
      <c r="P24" s="31">
        <f>75025*1.19</f>
        <v>89279.75</v>
      </c>
      <c r="Q24" s="13" t="s">
        <v>94</v>
      </c>
    </row>
    <row r="25" spans="1:17" s="21" customFormat="1" ht="102" x14ac:dyDescent="0.25">
      <c r="A25" s="13">
        <v>21</v>
      </c>
      <c r="B25" s="16" t="s">
        <v>24</v>
      </c>
      <c r="C25" s="13" t="s">
        <v>147</v>
      </c>
      <c r="D25" s="43" t="s">
        <v>146</v>
      </c>
      <c r="E25" s="13" t="s">
        <v>148</v>
      </c>
      <c r="F25" s="13">
        <v>1</v>
      </c>
      <c r="G25" s="16" t="s">
        <v>149</v>
      </c>
      <c r="H25" s="26"/>
      <c r="I25" s="31">
        <f>268000*1.19</f>
        <v>318920</v>
      </c>
      <c r="J25" s="13" t="s">
        <v>150</v>
      </c>
      <c r="K25" s="30" t="s">
        <v>307</v>
      </c>
      <c r="L25" s="30" t="s">
        <v>310</v>
      </c>
      <c r="M25" s="13"/>
      <c r="N25" s="31">
        <f>268000*1.19</f>
        <v>318920</v>
      </c>
      <c r="O25" s="19" t="s">
        <v>45</v>
      </c>
      <c r="P25" s="31">
        <f>268000*1.19</f>
        <v>318920</v>
      </c>
      <c r="Q25" s="13" t="s">
        <v>94</v>
      </c>
    </row>
    <row r="26" spans="1:17" s="21" customFormat="1" ht="51" x14ac:dyDescent="0.25">
      <c r="A26" s="13">
        <v>22</v>
      </c>
      <c r="B26" s="16" t="s">
        <v>24</v>
      </c>
      <c r="C26" s="13" t="s">
        <v>151</v>
      </c>
      <c r="D26" s="43" t="s">
        <v>155</v>
      </c>
      <c r="E26" s="13" t="s">
        <v>148</v>
      </c>
      <c r="F26" s="13">
        <v>1</v>
      </c>
      <c r="G26" s="16" t="s">
        <v>152</v>
      </c>
      <c r="H26" s="26"/>
      <c r="I26" s="31">
        <f>32900*1.19</f>
        <v>39151</v>
      </c>
      <c r="J26" s="13" t="s">
        <v>150</v>
      </c>
      <c r="K26" s="30" t="s">
        <v>307</v>
      </c>
      <c r="L26" s="30" t="s">
        <v>308</v>
      </c>
      <c r="M26" s="13"/>
      <c r="N26" s="31">
        <f>32900*1.19</f>
        <v>39151</v>
      </c>
      <c r="O26" s="19" t="s">
        <v>45</v>
      </c>
      <c r="P26" s="31">
        <f>32900*1.19</f>
        <v>39151</v>
      </c>
      <c r="Q26" s="13" t="s">
        <v>94</v>
      </c>
    </row>
    <row r="27" spans="1:17" s="21" customFormat="1" ht="76.5" x14ac:dyDescent="0.25">
      <c r="A27" s="13">
        <v>23</v>
      </c>
      <c r="B27" s="16" t="s">
        <v>24</v>
      </c>
      <c r="C27" s="13" t="s">
        <v>153</v>
      </c>
      <c r="D27" s="43" t="s">
        <v>154</v>
      </c>
      <c r="E27" s="13" t="s">
        <v>148</v>
      </c>
      <c r="F27" s="13">
        <v>1</v>
      </c>
      <c r="G27" s="16" t="s">
        <v>156</v>
      </c>
      <c r="H27" s="26"/>
      <c r="I27" s="31">
        <f>28600*1.19</f>
        <v>34034</v>
      </c>
      <c r="J27" s="13" t="s">
        <v>150</v>
      </c>
      <c r="K27" s="30" t="s">
        <v>307</v>
      </c>
      <c r="L27" s="30" t="s">
        <v>309</v>
      </c>
      <c r="M27" s="13"/>
      <c r="N27" s="31">
        <f>28600*1.19</f>
        <v>34034</v>
      </c>
      <c r="O27" s="19" t="s">
        <v>45</v>
      </c>
      <c r="P27" s="31">
        <f>28600*1.19</f>
        <v>34034</v>
      </c>
      <c r="Q27" s="13" t="s">
        <v>94</v>
      </c>
    </row>
    <row r="28" spans="1:17" s="21" customFormat="1" ht="67.5" customHeight="1" x14ac:dyDescent="0.25">
      <c r="A28" s="13">
        <v>24</v>
      </c>
      <c r="B28" s="16" t="s">
        <v>24</v>
      </c>
      <c r="C28" s="13" t="s">
        <v>157</v>
      </c>
      <c r="D28" s="43" t="s">
        <v>158</v>
      </c>
      <c r="E28" s="13" t="s">
        <v>148</v>
      </c>
      <c r="F28" s="13">
        <v>1</v>
      </c>
      <c r="G28" s="16" t="s">
        <v>174</v>
      </c>
      <c r="H28" s="26"/>
      <c r="I28" s="31">
        <f>51750*1.19</f>
        <v>61582.5</v>
      </c>
      <c r="J28" s="13" t="s">
        <v>150</v>
      </c>
      <c r="K28" s="30" t="s">
        <v>307</v>
      </c>
      <c r="L28" s="30" t="s">
        <v>308</v>
      </c>
      <c r="M28" s="13"/>
      <c r="N28" s="31">
        <f>51750*1.19-26250*1.19</f>
        <v>30345</v>
      </c>
      <c r="O28" s="66" t="s">
        <v>45</v>
      </c>
      <c r="P28" s="31">
        <f>51750*1.19-26250*1.19</f>
        <v>30345</v>
      </c>
      <c r="Q28" s="13" t="s">
        <v>94</v>
      </c>
    </row>
    <row r="29" spans="1:17" s="21" customFormat="1" ht="76.5" x14ac:dyDescent="0.25">
      <c r="A29" s="13">
        <v>25</v>
      </c>
      <c r="B29" s="16" t="s">
        <v>23</v>
      </c>
      <c r="C29" s="13" t="s">
        <v>119</v>
      </c>
      <c r="D29" s="43" t="s">
        <v>142</v>
      </c>
      <c r="E29" s="13" t="s">
        <v>18</v>
      </c>
      <c r="F29" s="13">
        <v>4</v>
      </c>
      <c r="G29" s="14" t="s">
        <v>201</v>
      </c>
      <c r="H29" s="26"/>
      <c r="I29" s="31">
        <f>21120*1.19</f>
        <v>25132.799999999999</v>
      </c>
      <c r="J29" s="13" t="s">
        <v>25</v>
      </c>
      <c r="K29" s="56" t="s">
        <v>279</v>
      </c>
      <c r="L29" s="30" t="s">
        <v>90</v>
      </c>
      <c r="M29" s="13"/>
      <c r="N29" s="64">
        <v>18895.29</v>
      </c>
      <c r="O29" s="19" t="s">
        <v>45</v>
      </c>
      <c r="P29" s="27"/>
      <c r="Q29" s="13" t="s">
        <v>44</v>
      </c>
    </row>
    <row r="30" spans="1:17" s="21" customFormat="1" ht="25.5" x14ac:dyDescent="0.25">
      <c r="A30" s="13">
        <v>26</v>
      </c>
      <c r="B30" s="16" t="s">
        <v>24</v>
      </c>
      <c r="C30" s="13" t="s">
        <v>159</v>
      </c>
      <c r="D30" s="43" t="s">
        <v>160</v>
      </c>
      <c r="E30" s="13" t="s">
        <v>18</v>
      </c>
      <c r="F30" s="13">
        <v>2</v>
      </c>
      <c r="G30" s="16" t="s">
        <v>161</v>
      </c>
      <c r="H30" s="26"/>
      <c r="I30" s="31">
        <v>43792</v>
      </c>
      <c r="J30" s="13" t="s">
        <v>25</v>
      </c>
      <c r="K30" s="56" t="s">
        <v>165</v>
      </c>
      <c r="L30" s="56" t="s">
        <v>166</v>
      </c>
      <c r="M30" s="13"/>
      <c r="N30" s="64">
        <v>43792</v>
      </c>
      <c r="O30" s="19" t="s">
        <v>45</v>
      </c>
      <c r="P30" s="27">
        <v>43792</v>
      </c>
      <c r="Q30" s="13" t="s">
        <v>94</v>
      </c>
    </row>
    <row r="31" spans="1:17" s="21" customFormat="1" ht="127.5" x14ac:dyDescent="0.2">
      <c r="A31" s="13">
        <v>27</v>
      </c>
      <c r="B31" s="16" t="s">
        <v>23</v>
      </c>
      <c r="C31" s="13" t="s">
        <v>163</v>
      </c>
      <c r="D31" s="32" t="s">
        <v>162</v>
      </c>
      <c r="E31" s="13" t="s">
        <v>18</v>
      </c>
      <c r="F31" s="13">
        <v>2</v>
      </c>
      <c r="G31" s="16" t="s">
        <v>164</v>
      </c>
      <c r="H31" s="26"/>
      <c r="I31" s="31">
        <f>31356.72*1.19</f>
        <v>37314.496800000001</v>
      </c>
      <c r="J31" s="13" t="s">
        <v>25</v>
      </c>
      <c r="K31" s="56" t="s">
        <v>130</v>
      </c>
      <c r="L31" s="56" t="s">
        <v>90</v>
      </c>
      <c r="M31" s="13"/>
      <c r="N31" s="64">
        <v>27021.96</v>
      </c>
      <c r="O31" s="19" t="s">
        <v>45</v>
      </c>
      <c r="P31" s="64"/>
      <c r="Q31" s="13" t="s">
        <v>94</v>
      </c>
    </row>
    <row r="32" spans="1:17" s="21" customFormat="1" ht="51" x14ac:dyDescent="0.25">
      <c r="A32" s="13">
        <v>28</v>
      </c>
      <c r="B32" s="16" t="s">
        <v>24</v>
      </c>
      <c r="C32" s="13" t="s">
        <v>167</v>
      </c>
      <c r="D32" s="43" t="s">
        <v>168</v>
      </c>
      <c r="E32" s="13" t="s">
        <v>114</v>
      </c>
      <c r="F32" s="13">
        <v>2</v>
      </c>
      <c r="G32" s="16" t="s">
        <v>169</v>
      </c>
      <c r="H32" s="26"/>
      <c r="I32" s="31">
        <v>436929.59</v>
      </c>
      <c r="J32" s="13" t="s">
        <v>25</v>
      </c>
      <c r="K32" s="56" t="s">
        <v>170</v>
      </c>
      <c r="L32" s="56" t="s">
        <v>306</v>
      </c>
      <c r="M32" s="13"/>
      <c r="N32" s="64">
        <v>34194.18</v>
      </c>
      <c r="O32" s="19" t="s">
        <v>45</v>
      </c>
      <c r="P32" s="27"/>
      <c r="Q32" s="13" t="s">
        <v>44</v>
      </c>
    </row>
    <row r="33" spans="1:17" s="21" customFormat="1" ht="89.25" x14ac:dyDescent="0.25">
      <c r="A33" s="13">
        <v>29</v>
      </c>
      <c r="B33" s="16" t="s">
        <v>38</v>
      </c>
      <c r="C33" s="13" t="s">
        <v>185</v>
      </c>
      <c r="D33" s="43" t="s">
        <v>186</v>
      </c>
      <c r="E33" s="13" t="s">
        <v>18</v>
      </c>
      <c r="F33" s="13">
        <v>3</v>
      </c>
      <c r="G33" s="14" t="s">
        <v>187</v>
      </c>
      <c r="H33" s="26"/>
      <c r="I33" s="31">
        <f>65384.22*1.19</f>
        <v>77807.221799999999</v>
      </c>
      <c r="J33" s="13" t="s">
        <v>25</v>
      </c>
      <c r="K33" s="56">
        <v>45098</v>
      </c>
      <c r="L33" s="56">
        <v>45108</v>
      </c>
      <c r="M33" s="13"/>
      <c r="N33" s="64">
        <v>77807.22</v>
      </c>
      <c r="O33" s="19" t="s">
        <v>45</v>
      </c>
      <c r="P33" s="64">
        <v>77807.22</v>
      </c>
      <c r="Q33" s="13" t="s">
        <v>94</v>
      </c>
    </row>
    <row r="34" spans="1:17" s="21" customFormat="1" ht="81.75" customHeight="1" x14ac:dyDescent="0.25">
      <c r="A34" s="13">
        <v>30</v>
      </c>
      <c r="B34" s="16" t="s">
        <v>23</v>
      </c>
      <c r="C34" s="13" t="s">
        <v>171</v>
      </c>
      <c r="D34" s="68" t="s">
        <v>172</v>
      </c>
      <c r="E34" s="13" t="s">
        <v>18</v>
      </c>
      <c r="F34" s="13">
        <v>6</v>
      </c>
      <c r="G34" s="16" t="s">
        <v>203</v>
      </c>
      <c r="H34" s="26"/>
      <c r="I34" s="31">
        <v>73841.88</v>
      </c>
      <c r="J34" s="13" t="s">
        <v>25</v>
      </c>
      <c r="K34" s="56" t="s">
        <v>173</v>
      </c>
      <c r="L34" s="56" t="s">
        <v>90</v>
      </c>
      <c r="M34" s="13"/>
      <c r="N34" s="64">
        <v>44244.42</v>
      </c>
      <c r="O34" s="19" t="s">
        <v>45</v>
      </c>
      <c r="P34" s="56"/>
      <c r="Q34" s="13" t="s">
        <v>94</v>
      </c>
    </row>
    <row r="35" spans="1:17" s="21" customFormat="1" ht="25.5" x14ac:dyDescent="0.25">
      <c r="A35" s="13">
        <v>31</v>
      </c>
      <c r="B35" s="16" t="s">
        <v>24</v>
      </c>
      <c r="C35" s="13" t="s">
        <v>204</v>
      </c>
      <c r="D35" s="47" t="s">
        <v>205</v>
      </c>
      <c r="E35" s="13" t="s">
        <v>19</v>
      </c>
      <c r="F35" s="13">
        <v>1</v>
      </c>
      <c r="G35" s="14" t="s">
        <v>206</v>
      </c>
      <c r="H35" s="26"/>
      <c r="I35" s="31">
        <v>55142.22</v>
      </c>
      <c r="J35" s="13" t="s">
        <v>207</v>
      </c>
      <c r="K35" s="56" t="s">
        <v>208</v>
      </c>
      <c r="L35" s="56" t="s">
        <v>250</v>
      </c>
      <c r="M35" s="13"/>
      <c r="N35" s="64">
        <v>55142.22</v>
      </c>
      <c r="O35" s="19" t="s">
        <v>45</v>
      </c>
      <c r="P35" s="64">
        <v>55142.22</v>
      </c>
      <c r="Q35" s="13" t="s">
        <v>94</v>
      </c>
    </row>
    <row r="36" spans="1:17" s="21" customFormat="1" ht="51" x14ac:dyDescent="0.2">
      <c r="A36" s="13">
        <v>32</v>
      </c>
      <c r="B36" s="16" t="s">
        <v>24</v>
      </c>
      <c r="C36" s="13" t="s">
        <v>176</v>
      </c>
      <c r="D36" s="32" t="s">
        <v>177</v>
      </c>
      <c r="E36" s="13" t="s">
        <v>18</v>
      </c>
      <c r="F36" s="13">
        <v>2</v>
      </c>
      <c r="G36" s="16" t="s">
        <v>178</v>
      </c>
      <c r="H36" s="26"/>
      <c r="I36" s="31">
        <v>36152.199999999997</v>
      </c>
      <c r="J36" s="69" t="s">
        <v>179</v>
      </c>
      <c r="K36" s="56" t="s">
        <v>180</v>
      </c>
      <c r="L36" s="56">
        <v>45120</v>
      </c>
      <c r="M36" s="13"/>
      <c r="N36" s="31">
        <v>36152.199999999997</v>
      </c>
      <c r="O36" s="19" t="s">
        <v>45</v>
      </c>
      <c r="P36" s="31">
        <v>36152.199999999997</v>
      </c>
      <c r="Q36" s="15" t="s">
        <v>94</v>
      </c>
    </row>
    <row r="37" spans="1:17" s="21" customFormat="1" ht="38.25" x14ac:dyDescent="0.2">
      <c r="A37" s="13">
        <v>33</v>
      </c>
      <c r="B37" s="16" t="s">
        <v>24</v>
      </c>
      <c r="C37" s="13" t="s">
        <v>209</v>
      </c>
      <c r="D37" s="32" t="s">
        <v>210</v>
      </c>
      <c r="E37" s="13" t="s">
        <v>211</v>
      </c>
      <c r="F37" s="13">
        <v>1</v>
      </c>
      <c r="G37" s="16" t="s">
        <v>249</v>
      </c>
      <c r="H37" s="26"/>
      <c r="I37" s="31" t="s">
        <v>212</v>
      </c>
      <c r="J37" s="13" t="s">
        <v>25</v>
      </c>
      <c r="K37" s="56" t="s">
        <v>304</v>
      </c>
      <c r="L37" s="56" t="s">
        <v>305</v>
      </c>
      <c r="M37" s="13"/>
      <c r="N37" s="64">
        <v>282269.44</v>
      </c>
      <c r="O37" s="19" t="s">
        <v>45</v>
      </c>
      <c r="P37" s="56"/>
      <c r="Q37" s="13" t="s">
        <v>44</v>
      </c>
    </row>
    <row r="38" spans="1:17" s="21" customFormat="1" ht="63.75" x14ac:dyDescent="0.2">
      <c r="A38" s="13">
        <v>34</v>
      </c>
      <c r="B38" s="16" t="s">
        <v>24</v>
      </c>
      <c r="C38" s="13" t="s">
        <v>188</v>
      </c>
      <c r="D38" s="32" t="s">
        <v>189</v>
      </c>
      <c r="E38" s="13" t="s">
        <v>49</v>
      </c>
      <c r="F38" s="13">
        <v>1</v>
      </c>
      <c r="G38" s="67" t="s">
        <v>190</v>
      </c>
      <c r="H38" s="26"/>
      <c r="I38" s="31" t="s">
        <v>191</v>
      </c>
      <c r="J38" s="15" t="s">
        <v>192</v>
      </c>
      <c r="K38" s="56">
        <v>45129</v>
      </c>
      <c r="L38" s="56">
        <v>45212</v>
      </c>
      <c r="M38" s="13"/>
      <c r="N38" s="64" t="s">
        <v>280</v>
      </c>
      <c r="O38" s="19" t="s">
        <v>45</v>
      </c>
      <c r="P38" s="64" t="s">
        <v>280</v>
      </c>
      <c r="Q38" s="13" t="s">
        <v>94</v>
      </c>
    </row>
    <row r="39" spans="1:17" s="21" customFormat="1" ht="63.75" x14ac:dyDescent="0.2">
      <c r="A39" s="13">
        <v>35</v>
      </c>
      <c r="B39" s="16" t="s">
        <v>24</v>
      </c>
      <c r="C39" s="13" t="s">
        <v>193</v>
      </c>
      <c r="D39" s="32" t="s">
        <v>194</v>
      </c>
      <c r="E39" s="13" t="s">
        <v>49</v>
      </c>
      <c r="F39" s="13">
        <v>1</v>
      </c>
      <c r="G39" s="67" t="s">
        <v>149</v>
      </c>
      <c r="H39" s="26"/>
      <c r="I39" s="31" t="s">
        <v>195</v>
      </c>
      <c r="J39" s="13" t="s">
        <v>192</v>
      </c>
      <c r="K39" s="56" t="s">
        <v>301</v>
      </c>
      <c r="L39" s="56" t="s">
        <v>302</v>
      </c>
      <c r="M39" s="13" t="s">
        <v>303</v>
      </c>
      <c r="N39" s="29"/>
      <c r="O39" s="19" t="s">
        <v>45</v>
      </c>
      <c r="P39" s="27"/>
      <c r="Q39" s="13" t="s">
        <v>44</v>
      </c>
    </row>
    <row r="40" spans="1:17" s="21" customFormat="1" ht="38.25" x14ac:dyDescent="0.2">
      <c r="A40" s="13">
        <v>36</v>
      </c>
      <c r="B40" s="16" t="s">
        <v>24</v>
      </c>
      <c r="C40" s="13" t="s">
        <v>184</v>
      </c>
      <c r="D40" s="32" t="s">
        <v>181</v>
      </c>
      <c r="E40" s="13" t="s">
        <v>18</v>
      </c>
      <c r="F40" s="13">
        <v>11</v>
      </c>
      <c r="G40" s="67" t="s">
        <v>182</v>
      </c>
      <c r="H40" s="26"/>
      <c r="I40" s="31">
        <v>34562.17</v>
      </c>
      <c r="J40" s="13" t="s">
        <v>25</v>
      </c>
      <c r="K40" s="56" t="s">
        <v>292</v>
      </c>
      <c r="L40" s="56" t="s">
        <v>183</v>
      </c>
      <c r="M40" s="13"/>
      <c r="N40" s="31">
        <v>34562.17</v>
      </c>
      <c r="O40" s="19" t="s">
        <v>45</v>
      </c>
      <c r="P40" s="31">
        <v>34562.17</v>
      </c>
      <c r="Q40" s="13" t="s">
        <v>94</v>
      </c>
    </row>
    <row r="41" spans="1:17" s="21" customFormat="1" ht="63.75" x14ac:dyDescent="0.2">
      <c r="A41" s="13">
        <v>37</v>
      </c>
      <c r="B41" s="16" t="s">
        <v>24</v>
      </c>
      <c r="C41" s="13" t="s">
        <v>196</v>
      </c>
      <c r="D41" s="32" t="s">
        <v>197</v>
      </c>
      <c r="E41" s="13" t="s">
        <v>148</v>
      </c>
      <c r="F41" s="13">
        <v>2</v>
      </c>
      <c r="G41" s="67" t="s">
        <v>198</v>
      </c>
      <c r="H41" s="26"/>
      <c r="I41" s="31">
        <f>23200*1.19</f>
        <v>27608</v>
      </c>
      <c r="J41" s="13" t="s">
        <v>199</v>
      </c>
      <c r="K41" s="56" t="s">
        <v>299</v>
      </c>
      <c r="L41" s="56" t="s">
        <v>300</v>
      </c>
      <c r="M41" s="13"/>
      <c r="N41" s="31">
        <f>23200*1.19</f>
        <v>27608</v>
      </c>
      <c r="O41" s="19" t="s">
        <v>45</v>
      </c>
      <c r="P41" s="31">
        <f>23200*1.19</f>
        <v>27608</v>
      </c>
      <c r="Q41" s="13" t="s">
        <v>94</v>
      </c>
    </row>
    <row r="42" spans="1:17" s="21" customFormat="1" ht="38.25" x14ac:dyDescent="0.2">
      <c r="A42" s="13">
        <v>38</v>
      </c>
      <c r="B42" s="16" t="s">
        <v>24</v>
      </c>
      <c r="C42" s="13" t="s">
        <v>213</v>
      </c>
      <c r="D42" s="32" t="s">
        <v>214</v>
      </c>
      <c r="E42" s="13" t="s">
        <v>18</v>
      </c>
      <c r="F42" s="13">
        <v>4</v>
      </c>
      <c r="G42" s="67" t="s">
        <v>215</v>
      </c>
      <c r="H42" s="26"/>
      <c r="I42" s="31">
        <f>204946*1.19</f>
        <v>243885.74</v>
      </c>
      <c r="J42" s="13" t="s">
        <v>25</v>
      </c>
      <c r="K42" s="56" t="s">
        <v>297</v>
      </c>
      <c r="L42" s="56" t="s">
        <v>298</v>
      </c>
      <c r="M42" s="13"/>
      <c r="N42" s="31">
        <f>204946*1.19</f>
        <v>243885.74</v>
      </c>
      <c r="O42" s="19" t="s">
        <v>45</v>
      </c>
      <c r="P42" s="31">
        <f>204946*1.19</f>
        <v>243885.74</v>
      </c>
      <c r="Q42" s="13" t="s">
        <v>94</v>
      </c>
    </row>
    <row r="43" spans="1:17" s="21" customFormat="1" ht="63.75" x14ac:dyDescent="0.25">
      <c r="A43" s="13">
        <v>39</v>
      </c>
      <c r="B43" s="16" t="s">
        <v>23</v>
      </c>
      <c r="C43" s="15" t="s">
        <v>216</v>
      </c>
      <c r="D43" s="47" t="s">
        <v>217</v>
      </c>
      <c r="E43" s="13" t="s">
        <v>18</v>
      </c>
      <c r="F43" s="13">
        <v>1</v>
      </c>
      <c r="G43" s="16" t="s">
        <v>218</v>
      </c>
      <c r="H43" s="15"/>
      <c r="I43" s="31" t="s">
        <v>219</v>
      </c>
      <c r="J43" s="13" t="s">
        <v>25</v>
      </c>
      <c r="K43" s="30" t="s">
        <v>281</v>
      </c>
      <c r="L43" s="30" t="s">
        <v>282</v>
      </c>
      <c r="M43" s="13"/>
      <c r="N43" s="45">
        <v>17040</v>
      </c>
      <c r="O43" s="19" t="s">
        <v>45</v>
      </c>
      <c r="P43" s="27"/>
      <c r="Q43" s="13" t="s">
        <v>44</v>
      </c>
    </row>
    <row r="44" spans="1:17" s="21" customFormat="1" ht="25.5" x14ac:dyDescent="0.25">
      <c r="A44" s="13">
        <v>40</v>
      </c>
      <c r="B44" s="16" t="s">
        <v>24</v>
      </c>
      <c r="C44" s="15" t="s">
        <v>240</v>
      </c>
      <c r="D44" s="47" t="s">
        <v>242</v>
      </c>
      <c r="E44" s="13" t="s">
        <v>18</v>
      </c>
      <c r="F44" s="13">
        <v>1</v>
      </c>
      <c r="G44" s="68" t="s">
        <v>241</v>
      </c>
      <c r="H44" s="15"/>
      <c r="I44" s="31">
        <v>27208.16</v>
      </c>
      <c r="J44" s="13" t="s">
        <v>25</v>
      </c>
      <c r="K44" s="30" t="s">
        <v>243</v>
      </c>
      <c r="L44" s="30" t="s">
        <v>244</v>
      </c>
      <c r="M44" s="13"/>
      <c r="N44" s="31">
        <v>27208.16</v>
      </c>
      <c r="O44" s="19" t="s">
        <v>45</v>
      </c>
      <c r="P44" s="31">
        <v>27208.16</v>
      </c>
      <c r="Q44" s="13" t="s">
        <v>94</v>
      </c>
    </row>
    <row r="45" spans="1:17" s="21" customFormat="1" ht="38.25" x14ac:dyDescent="0.2">
      <c r="A45" s="13">
        <v>41</v>
      </c>
      <c r="B45" s="16" t="s">
        <v>24</v>
      </c>
      <c r="C45" s="15" t="s">
        <v>221</v>
      </c>
      <c r="D45" s="32" t="s">
        <v>222</v>
      </c>
      <c r="E45" s="13" t="s">
        <v>18</v>
      </c>
      <c r="F45" s="13">
        <v>7</v>
      </c>
      <c r="G45" s="16" t="s">
        <v>223</v>
      </c>
      <c r="H45" s="15"/>
      <c r="I45" s="31">
        <v>58077.25</v>
      </c>
      <c r="J45" s="13" t="s">
        <v>25</v>
      </c>
      <c r="K45" s="30">
        <v>45086</v>
      </c>
      <c r="L45" s="30" t="s">
        <v>224</v>
      </c>
      <c r="M45" s="13"/>
      <c r="N45" s="31">
        <v>58077.25</v>
      </c>
      <c r="O45" s="19" t="s">
        <v>45</v>
      </c>
      <c r="P45" s="31">
        <v>58077.25</v>
      </c>
      <c r="Q45" s="13" t="s">
        <v>94</v>
      </c>
    </row>
    <row r="46" spans="1:17" s="21" customFormat="1" ht="25.5" x14ac:dyDescent="0.2">
      <c r="A46" s="13">
        <v>42</v>
      </c>
      <c r="B46" s="16" t="s">
        <v>24</v>
      </c>
      <c r="C46" s="15" t="s">
        <v>237</v>
      </c>
      <c r="D46" s="32" t="s">
        <v>238</v>
      </c>
      <c r="E46" s="13" t="s">
        <v>18</v>
      </c>
      <c r="F46" s="13">
        <v>8</v>
      </c>
      <c r="G46" s="14" t="s">
        <v>239</v>
      </c>
      <c r="H46" s="15"/>
      <c r="I46" s="31">
        <v>27474.720000000001</v>
      </c>
      <c r="J46" s="13" t="s">
        <v>207</v>
      </c>
      <c r="K46" s="30" t="s">
        <v>228</v>
      </c>
      <c r="L46" s="30" t="s">
        <v>229</v>
      </c>
      <c r="M46" s="13"/>
      <c r="N46" s="31">
        <v>27474.720000000001</v>
      </c>
      <c r="O46" s="19" t="s">
        <v>45</v>
      </c>
      <c r="P46" s="31">
        <v>27474.720000000001</v>
      </c>
      <c r="Q46" s="13" t="s">
        <v>94</v>
      </c>
    </row>
    <row r="47" spans="1:17" s="21" customFormat="1" ht="51" x14ac:dyDescent="0.2">
      <c r="A47" s="13">
        <v>43</v>
      </c>
      <c r="B47" s="16" t="s">
        <v>24</v>
      </c>
      <c r="C47" s="15" t="s">
        <v>230</v>
      </c>
      <c r="D47" s="32" t="s">
        <v>231</v>
      </c>
      <c r="E47" s="13" t="s">
        <v>19</v>
      </c>
      <c r="F47" s="13">
        <v>2</v>
      </c>
      <c r="G47" s="14" t="s">
        <v>93</v>
      </c>
      <c r="H47" s="15"/>
      <c r="I47" s="31">
        <v>225862</v>
      </c>
      <c r="J47" s="13" t="s">
        <v>207</v>
      </c>
      <c r="K47" s="30" t="s">
        <v>232</v>
      </c>
      <c r="L47" s="30" t="s">
        <v>233</v>
      </c>
      <c r="M47" s="13"/>
      <c r="N47" s="28">
        <v>225862</v>
      </c>
      <c r="O47" s="19" t="s">
        <v>45</v>
      </c>
      <c r="P47" s="28">
        <v>225862</v>
      </c>
      <c r="Q47" s="13" t="s">
        <v>94</v>
      </c>
    </row>
    <row r="48" spans="1:17" s="21" customFormat="1" ht="63.75" x14ac:dyDescent="0.2">
      <c r="A48" s="13">
        <v>44</v>
      </c>
      <c r="B48" s="16" t="s">
        <v>24</v>
      </c>
      <c r="C48" s="15" t="s">
        <v>234</v>
      </c>
      <c r="D48" s="32" t="s">
        <v>236</v>
      </c>
      <c r="E48" s="13" t="s">
        <v>19</v>
      </c>
      <c r="F48" s="13">
        <v>1</v>
      </c>
      <c r="G48" s="14" t="s">
        <v>235</v>
      </c>
      <c r="H48" s="15"/>
      <c r="I48" s="31">
        <v>24075.43</v>
      </c>
      <c r="J48" s="13" t="s">
        <v>207</v>
      </c>
      <c r="K48" s="30" t="s">
        <v>228</v>
      </c>
      <c r="L48" s="30" t="s">
        <v>232</v>
      </c>
      <c r="M48" s="13"/>
      <c r="N48" s="31">
        <v>24075.43</v>
      </c>
      <c r="O48" s="19" t="s">
        <v>45</v>
      </c>
      <c r="P48" s="31">
        <v>24075.43</v>
      </c>
      <c r="Q48" s="13" t="s">
        <v>94</v>
      </c>
    </row>
    <row r="49" spans="1:18" s="21" customFormat="1" ht="38.25" x14ac:dyDescent="0.2">
      <c r="A49" s="13">
        <v>45</v>
      </c>
      <c r="B49" s="16" t="s">
        <v>24</v>
      </c>
      <c r="C49" s="15" t="s">
        <v>225</v>
      </c>
      <c r="D49" s="32" t="s">
        <v>226</v>
      </c>
      <c r="E49" s="13" t="s">
        <v>18</v>
      </c>
      <c r="F49" s="13">
        <v>7</v>
      </c>
      <c r="G49" s="16" t="s">
        <v>227</v>
      </c>
      <c r="H49" s="15"/>
      <c r="I49" s="31">
        <v>45206.1</v>
      </c>
      <c r="J49" s="13" t="s">
        <v>207</v>
      </c>
      <c r="K49" s="30" t="s">
        <v>228</v>
      </c>
      <c r="L49" s="30" t="s">
        <v>229</v>
      </c>
      <c r="M49" s="13"/>
      <c r="N49" s="31">
        <v>45206.1</v>
      </c>
      <c r="O49" s="19" t="s">
        <v>45</v>
      </c>
      <c r="P49" s="31">
        <v>45206.1</v>
      </c>
      <c r="Q49" s="13" t="s">
        <v>94</v>
      </c>
    </row>
    <row r="50" spans="1:18" s="21" customFormat="1" ht="76.5" x14ac:dyDescent="0.2">
      <c r="A50" s="13">
        <v>46</v>
      </c>
      <c r="B50" s="16" t="s">
        <v>38</v>
      </c>
      <c r="C50" s="15" t="s">
        <v>245</v>
      </c>
      <c r="D50" s="32" t="s">
        <v>246</v>
      </c>
      <c r="E50" s="13" t="s">
        <v>18</v>
      </c>
      <c r="F50" s="13">
        <v>3</v>
      </c>
      <c r="G50" s="16" t="s">
        <v>247</v>
      </c>
      <c r="H50" s="15"/>
      <c r="I50" s="31">
        <f>29626.35</f>
        <v>29626.35</v>
      </c>
      <c r="J50" s="13" t="s">
        <v>25</v>
      </c>
      <c r="K50" s="30" t="s">
        <v>292</v>
      </c>
      <c r="L50" s="30" t="s">
        <v>293</v>
      </c>
      <c r="M50" s="13"/>
      <c r="N50" s="28">
        <v>29626.35</v>
      </c>
      <c r="O50" s="19" t="s">
        <v>45</v>
      </c>
      <c r="P50" s="28">
        <v>29626.35</v>
      </c>
      <c r="Q50" s="13" t="s">
        <v>94</v>
      </c>
    </row>
    <row r="51" spans="1:18" s="21" customFormat="1" ht="76.5" x14ac:dyDescent="0.2">
      <c r="A51" s="13">
        <v>47</v>
      </c>
      <c r="B51" s="16" t="s">
        <v>23</v>
      </c>
      <c r="C51" s="15" t="s">
        <v>255</v>
      </c>
      <c r="D51" s="32" t="s">
        <v>46</v>
      </c>
      <c r="E51" s="13" t="s">
        <v>18</v>
      </c>
      <c r="F51" s="13">
        <v>1</v>
      </c>
      <c r="G51" s="46" t="s">
        <v>47</v>
      </c>
      <c r="H51" s="15"/>
      <c r="I51" s="31">
        <f>31200*1.19</f>
        <v>37128</v>
      </c>
      <c r="J51" s="13" t="s">
        <v>25</v>
      </c>
      <c r="K51" s="30" t="s">
        <v>290</v>
      </c>
      <c r="L51" s="30" t="s">
        <v>291</v>
      </c>
      <c r="M51" s="13"/>
      <c r="N51" s="45">
        <v>3094</v>
      </c>
      <c r="O51" s="19" t="s">
        <v>45</v>
      </c>
      <c r="P51" s="27"/>
      <c r="Q51" s="13" t="s">
        <v>26</v>
      </c>
    </row>
    <row r="52" spans="1:18" s="21" customFormat="1" ht="22.5" customHeight="1" x14ac:dyDescent="0.2">
      <c r="A52" s="13">
        <v>48</v>
      </c>
      <c r="B52" s="16" t="s">
        <v>24</v>
      </c>
      <c r="C52" s="15" t="s">
        <v>313</v>
      </c>
      <c r="D52" s="32" t="s">
        <v>314</v>
      </c>
      <c r="E52" s="13" t="s">
        <v>18</v>
      </c>
      <c r="F52" s="13">
        <v>1</v>
      </c>
      <c r="G52" s="46" t="s">
        <v>315</v>
      </c>
      <c r="H52" s="15"/>
      <c r="I52" s="31">
        <v>52920</v>
      </c>
      <c r="J52" s="13" t="s">
        <v>316</v>
      </c>
      <c r="K52" s="30" t="s">
        <v>317</v>
      </c>
      <c r="L52" s="30" t="s">
        <v>318</v>
      </c>
      <c r="M52" s="13"/>
      <c r="N52" s="45">
        <v>52920</v>
      </c>
      <c r="O52" s="19" t="s">
        <v>45</v>
      </c>
      <c r="P52" s="27"/>
      <c r="Q52" s="13" t="s">
        <v>94</v>
      </c>
    </row>
    <row r="53" spans="1:18" s="21" customFormat="1" ht="63.75" x14ac:dyDescent="0.2">
      <c r="A53" s="13">
        <v>49</v>
      </c>
      <c r="B53" s="16" t="s">
        <v>38</v>
      </c>
      <c r="C53" s="15" t="s">
        <v>256</v>
      </c>
      <c r="D53" s="32" t="s">
        <v>294</v>
      </c>
      <c r="E53" s="13" t="s">
        <v>18</v>
      </c>
      <c r="F53" s="13">
        <v>3</v>
      </c>
      <c r="G53" s="16" t="s">
        <v>247</v>
      </c>
      <c r="H53" s="15"/>
      <c r="I53" s="31">
        <f>52239*1.19</f>
        <v>62164.409999999996</v>
      </c>
      <c r="J53" s="13" t="s">
        <v>25</v>
      </c>
      <c r="K53" s="30" t="s">
        <v>295</v>
      </c>
      <c r="L53" s="30" t="s">
        <v>296</v>
      </c>
      <c r="M53" s="13"/>
      <c r="N53" s="45">
        <v>62164.41</v>
      </c>
      <c r="O53" s="19" t="s">
        <v>45</v>
      </c>
      <c r="P53" s="45">
        <v>62164.41</v>
      </c>
      <c r="Q53" s="13" t="s">
        <v>94</v>
      </c>
    </row>
    <row r="54" spans="1:18" s="21" customFormat="1" ht="25.5" x14ac:dyDescent="0.2">
      <c r="A54" s="13">
        <v>50</v>
      </c>
      <c r="B54" s="16" t="s">
        <v>23</v>
      </c>
      <c r="C54" s="15" t="s">
        <v>283</v>
      </c>
      <c r="D54" s="32" t="s">
        <v>284</v>
      </c>
      <c r="E54" s="13" t="s">
        <v>18</v>
      </c>
      <c r="F54" s="13">
        <v>1</v>
      </c>
      <c r="G54" s="16" t="s">
        <v>285</v>
      </c>
      <c r="H54" s="15"/>
      <c r="I54" s="31">
        <v>26418</v>
      </c>
      <c r="J54" s="13" t="s">
        <v>25</v>
      </c>
      <c r="K54" s="30" t="s">
        <v>286</v>
      </c>
      <c r="L54" s="30" t="s">
        <v>287</v>
      </c>
      <c r="M54" s="13"/>
      <c r="N54" s="45"/>
      <c r="O54" s="19" t="s">
        <v>45</v>
      </c>
      <c r="P54" s="27"/>
      <c r="Q54" s="13" t="s">
        <v>26</v>
      </c>
    </row>
    <row r="55" spans="1:18" s="21" customFormat="1" ht="51" x14ac:dyDescent="0.2">
      <c r="A55" s="13">
        <v>51</v>
      </c>
      <c r="B55" s="16" t="s">
        <v>23</v>
      </c>
      <c r="C55" s="15" t="s">
        <v>288</v>
      </c>
      <c r="D55" s="32" t="s">
        <v>289</v>
      </c>
      <c r="E55" s="13" t="s">
        <v>18</v>
      </c>
      <c r="F55" s="13">
        <v>1</v>
      </c>
      <c r="G55" s="16" t="s">
        <v>48</v>
      </c>
      <c r="H55" s="15"/>
      <c r="I55" s="31">
        <v>1315430.76</v>
      </c>
      <c r="J55" s="13" t="s">
        <v>25</v>
      </c>
      <c r="K55" s="30" t="s">
        <v>286</v>
      </c>
      <c r="L55" s="30" t="s">
        <v>287</v>
      </c>
      <c r="M55" s="13"/>
      <c r="N55" s="45"/>
      <c r="O55" s="19" t="s">
        <v>45</v>
      </c>
      <c r="P55" s="27"/>
      <c r="Q55" s="13" t="s">
        <v>26</v>
      </c>
    </row>
    <row r="56" spans="1:18" s="21" customFormat="1" ht="38.25" x14ac:dyDescent="0.2">
      <c r="A56" s="13">
        <v>52</v>
      </c>
      <c r="B56" s="16" t="s">
        <v>24</v>
      </c>
      <c r="C56" s="15" t="s">
        <v>270</v>
      </c>
      <c r="D56" s="32" t="s">
        <v>271</v>
      </c>
      <c r="E56" s="13" t="s">
        <v>18</v>
      </c>
      <c r="F56" s="13">
        <v>1</v>
      </c>
      <c r="G56" s="16" t="s">
        <v>272</v>
      </c>
      <c r="H56" s="15"/>
      <c r="I56" s="31">
        <f>44563.3*1.19</f>
        <v>53030.326999999997</v>
      </c>
      <c r="J56" s="13" t="s">
        <v>25</v>
      </c>
      <c r="K56" s="30" t="s">
        <v>286</v>
      </c>
      <c r="L56" s="30" t="s">
        <v>287</v>
      </c>
      <c r="M56" s="13"/>
      <c r="N56" s="45"/>
      <c r="O56" s="19" t="s">
        <v>45</v>
      </c>
      <c r="P56" s="27"/>
      <c r="Q56" s="13" t="s">
        <v>26</v>
      </c>
    </row>
    <row r="57" spans="1:18" s="21" customFormat="1" ht="38.25" x14ac:dyDescent="0.2">
      <c r="A57" s="13">
        <v>53</v>
      </c>
      <c r="B57" s="16" t="s">
        <v>24</v>
      </c>
      <c r="C57" s="15" t="s">
        <v>258</v>
      </c>
      <c r="D57" s="32" t="s">
        <v>259</v>
      </c>
      <c r="E57" s="13" t="s">
        <v>18</v>
      </c>
      <c r="F57" s="13">
        <v>3</v>
      </c>
      <c r="G57" s="16" t="s">
        <v>260</v>
      </c>
      <c r="H57" s="15"/>
      <c r="I57" s="31">
        <v>41164.480000000003</v>
      </c>
      <c r="J57" s="13" t="s">
        <v>25</v>
      </c>
      <c r="K57" s="30" t="s">
        <v>261</v>
      </c>
      <c r="L57" s="30" t="s">
        <v>262</v>
      </c>
      <c r="M57" s="13"/>
      <c r="N57" s="45"/>
      <c r="O57" s="19" t="s">
        <v>45</v>
      </c>
      <c r="P57" s="27"/>
      <c r="Q57" s="13" t="s">
        <v>26</v>
      </c>
    </row>
    <row r="58" spans="1:18" s="21" customFormat="1" ht="25.5" x14ac:dyDescent="0.2">
      <c r="A58" s="13">
        <v>54</v>
      </c>
      <c r="B58" s="16" t="s">
        <v>24</v>
      </c>
      <c r="C58" s="15" t="s">
        <v>263</v>
      </c>
      <c r="D58" s="32" t="s">
        <v>264</v>
      </c>
      <c r="E58" s="13" t="s">
        <v>18</v>
      </c>
      <c r="F58" s="13">
        <v>7</v>
      </c>
      <c r="G58" s="16" t="s">
        <v>265</v>
      </c>
      <c r="H58" s="15"/>
      <c r="I58" s="31">
        <v>24090</v>
      </c>
      <c r="J58" s="13" t="s">
        <v>25</v>
      </c>
      <c r="K58" s="30" t="s">
        <v>261</v>
      </c>
      <c r="L58" s="30" t="s">
        <v>262</v>
      </c>
      <c r="M58" s="13"/>
      <c r="N58" s="45"/>
      <c r="O58" s="19" t="s">
        <v>45</v>
      </c>
      <c r="P58" s="27"/>
      <c r="Q58" s="13" t="s">
        <v>26</v>
      </c>
    </row>
    <row r="59" spans="1:18" s="21" customFormat="1" ht="25.5" x14ac:dyDescent="0.2">
      <c r="A59" s="13">
        <v>55</v>
      </c>
      <c r="B59" s="16" t="s">
        <v>24</v>
      </c>
      <c r="C59" s="15" t="s">
        <v>275</v>
      </c>
      <c r="D59" s="32" t="s">
        <v>276</v>
      </c>
      <c r="E59" s="13" t="s">
        <v>18</v>
      </c>
      <c r="F59" s="13">
        <v>5</v>
      </c>
      <c r="G59" s="16" t="s">
        <v>277</v>
      </c>
      <c r="H59" s="15"/>
      <c r="I59" s="31">
        <v>16663.57</v>
      </c>
      <c r="J59" s="13" t="s">
        <v>25</v>
      </c>
      <c r="K59" s="30" t="s">
        <v>261</v>
      </c>
      <c r="L59" s="30" t="s">
        <v>278</v>
      </c>
      <c r="M59" s="13"/>
      <c r="N59" s="45"/>
      <c r="O59" s="19" t="s">
        <v>45</v>
      </c>
      <c r="P59" s="27"/>
      <c r="Q59" s="13" t="s">
        <v>44</v>
      </c>
    </row>
    <row r="60" spans="1:18" s="21" customFormat="1" ht="25.5" x14ac:dyDescent="0.2">
      <c r="A60" s="13">
        <v>56</v>
      </c>
      <c r="B60" s="16" t="s">
        <v>24</v>
      </c>
      <c r="C60" s="15" t="s">
        <v>266</v>
      </c>
      <c r="D60" s="32" t="s">
        <v>267</v>
      </c>
      <c r="E60" s="13" t="s">
        <v>18</v>
      </c>
      <c r="F60" s="13">
        <v>4</v>
      </c>
      <c r="G60" s="16" t="s">
        <v>268</v>
      </c>
      <c r="H60" s="15"/>
      <c r="I60" s="31">
        <v>33915</v>
      </c>
      <c r="J60" s="13" t="s">
        <v>25</v>
      </c>
      <c r="K60" s="30" t="s">
        <v>261</v>
      </c>
      <c r="L60" s="30" t="s">
        <v>269</v>
      </c>
      <c r="M60" s="13"/>
      <c r="N60" s="45"/>
      <c r="O60" s="19" t="s">
        <v>45</v>
      </c>
      <c r="P60" s="27"/>
      <c r="Q60" s="13" t="s">
        <v>26</v>
      </c>
    </row>
    <row r="61" spans="1:18" s="21" customFormat="1" ht="89.25" x14ac:dyDescent="0.2">
      <c r="A61" s="13">
        <v>57</v>
      </c>
      <c r="B61" s="16" t="s">
        <v>23</v>
      </c>
      <c r="C61" s="15" t="s">
        <v>312</v>
      </c>
      <c r="D61" s="32" t="s">
        <v>273</v>
      </c>
      <c r="E61" s="13" t="s">
        <v>18</v>
      </c>
      <c r="F61" s="13">
        <v>2</v>
      </c>
      <c r="G61" s="16" t="s">
        <v>274</v>
      </c>
      <c r="H61" s="15"/>
      <c r="I61" s="31">
        <f>21960*1.19</f>
        <v>26132.399999999998</v>
      </c>
      <c r="J61" s="13" t="s">
        <v>25</v>
      </c>
      <c r="K61" s="30" t="s">
        <v>286</v>
      </c>
      <c r="L61" s="30" t="s">
        <v>287</v>
      </c>
      <c r="M61" s="13"/>
      <c r="N61" s="45"/>
      <c r="O61" s="19" t="s">
        <v>45</v>
      </c>
      <c r="P61" s="27"/>
      <c r="Q61" s="13" t="s">
        <v>26</v>
      </c>
    </row>
    <row r="62" spans="1:18" s="21" customFormat="1" ht="12" customHeight="1" x14ac:dyDescent="0.2">
      <c r="A62" s="35"/>
      <c r="B62" s="50"/>
      <c r="C62" s="34"/>
      <c r="D62" s="51"/>
      <c r="E62" s="35"/>
      <c r="F62" s="35"/>
      <c r="G62" s="52"/>
      <c r="H62" s="34"/>
      <c r="I62" s="59"/>
      <c r="J62" s="35"/>
      <c r="K62" s="54"/>
      <c r="L62" s="54"/>
      <c r="M62" s="35"/>
      <c r="N62" s="53"/>
      <c r="O62" s="50"/>
      <c r="P62" s="55"/>
      <c r="Q62" s="34"/>
    </row>
    <row r="63" spans="1:18" s="21" customFormat="1" x14ac:dyDescent="0.25">
      <c r="A63" s="35"/>
      <c r="B63" s="71" t="s">
        <v>202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35"/>
      <c r="R63" s="35"/>
    </row>
    <row r="64" spans="1:18" x14ac:dyDescent="0.25">
      <c r="A64" s="4"/>
      <c r="B64" s="4"/>
      <c r="C64" s="4"/>
      <c r="D64" s="34"/>
      <c r="E64" s="73"/>
      <c r="F64" s="73"/>
      <c r="G64" s="73"/>
      <c r="H64" s="34"/>
      <c r="I64" s="60"/>
      <c r="J64" s="34"/>
      <c r="K64" s="37"/>
      <c r="L64" s="38"/>
      <c r="M64" s="34"/>
      <c r="N64" s="39"/>
      <c r="O64" s="34"/>
      <c r="P64" s="37"/>
      <c r="Q64" s="38"/>
      <c r="R64" s="37"/>
    </row>
    <row r="65" spans="1:18" x14ac:dyDescent="0.2">
      <c r="A65" s="4"/>
      <c r="B65" s="4"/>
      <c r="C65" s="4"/>
      <c r="D65" s="74" t="s">
        <v>71</v>
      </c>
      <c r="E65" s="74"/>
      <c r="F65" s="74"/>
      <c r="G65" s="40"/>
      <c r="H65" s="40"/>
      <c r="I65" s="75" t="s">
        <v>72</v>
      </c>
      <c r="J65" s="76"/>
      <c r="K65" s="76"/>
      <c r="L65" s="76"/>
      <c r="M65" s="76"/>
      <c r="N65" s="34"/>
      <c r="O65" s="40"/>
      <c r="P65" s="75" t="s">
        <v>21</v>
      </c>
      <c r="Q65" s="75"/>
      <c r="R65" s="21"/>
    </row>
    <row r="67" spans="1:18" x14ac:dyDescent="0.25">
      <c r="A67" s="4"/>
      <c r="B67" s="4"/>
      <c r="C67" s="4"/>
      <c r="J67" s="7"/>
    </row>
    <row r="70" spans="1:18" x14ac:dyDescent="0.25">
      <c r="H70" s="41"/>
    </row>
  </sheetData>
  <mergeCells count="22">
    <mergeCell ref="P3:P4"/>
    <mergeCell ref="B63:P63"/>
    <mergeCell ref="E64:G64"/>
    <mergeCell ref="D65:F65"/>
    <mergeCell ref="I65:M65"/>
    <mergeCell ref="P65:Q65"/>
    <mergeCell ref="B1:Q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J3:J4"/>
    <mergeCell ref="K3:K4"/>
    <mergeCell ref="L3:L4"/>
    <mergeCell ref="M3:M4"/>
    <mergeCell ref="N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01.01-30.03.2023</vt:lpstr>
      <vt:lpstr>01.01-30.06.2023</vt:lpstr>
      <vt:lpstr>01.07-30.09.2023</vt:lpstr>
      <vt:lpstr>01.10-31.12.2023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Florentina</cp:lastModifiedBy>
  <cp:lastPrinted>2022-06-10T06:23:07Z</cp:lastPrinted>
  <dcterms:created xsi:type="dcterms:W3CDTF">2018-11-29T07:54:40Z</dcterms:created>
  <dcterms:modified xsi:type="dcterms:W3CDTF">2024-06-05T12:27:56Z</dcterms:modified>
</cp:coreProperties>
</file>