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64011"/>
  <mc:AlternateContent xmlns:mc="http://schemas.openxmlformats.org/markup-compatibility/2006">
    <mc:Choice Requires="x15">
      <x15ac:absPath xmlns:x15ac="http://schemas.microsoft.com/office/spreadsheetml/2010/11/ac" url="\\192.168.50.250\Achizitii\PAAP\PAAP 2024\site septembrie\"/>
    </mc:Choice>
  </mc:AlternateContent>
  <bookViews>
    <workbookView xWindow="0" yWindow="0" windowWidth="28800" windowHeight="12330" tabRatio="592"/>
  </bookViews>
  <sheets>
    <sheet name="Anexa 2" sheetId="2" r:id="rId1"/>
  </sheet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641" i="2" l="1"/>
  <c r="C640" i="2"/>
  <c r="C637" i="2"/>
  <c r="C635" i="2"/>
  <c r="C631" i="2"/>
  <c r="C625" i="2"/>
  <c r="C621" i="2"/>
  <c r="C616" i="2"/>
  <c r="C596" i="2"/>
  <c r="C595" i="2"/>
  <c r="C594" i="2"/>
  <c r="C566" i="2"/>
  <c r="C562" i="2"/>
  <c r="C544" i="2"/>
  <c r="C507" i="2"/>
  <c r="C494" i="2"/>
  <c r="C477" i="2"/>
  <c r="C476" i="2"/>
  <c r="C468" i="2"/>
  <c r="C446" i="2"/>
  <c r="C430" i="2"/>
  <c r="C420" i="2"/>
  <c r="C406" i="2"/>
  <c r="C404" i="2"/>
  <c r="C395" i="2"/>
  <c r="C373" i="2"/>
  <c r="C372" i="2"/>
  <c r="C368" i="2"/>
  <c r="C345" i="2"/>
  <c r="C335" i="2"/>
  <c r="C334" i="2"/>
  <c r="C327" i="2"/>
  <c r="C321" i="2"/>
  <c r="C312" i="2"/>
  <c r="C304" i="2"/>
  <c r="C301" i="2"/>
  <c r="C289" i="2"/>
  <c r="C288" i="2"/>
  <c r="C287" i="2"/>
  <c r="C279" i="2"/>
  <c r="C276" i="2"/>
  <c r="C269" i="2"/>
  <c r="C249" i="2"/>
  <c r="C216" i="2"/>
  <c r="C184" i="2"/>
  <c r="C183" i="2"/>
  <c r="C182" i="2"/>
  <c r="C169" i="2"/>
  <c r="C168" i="2"/>
  <c r="C156" i="2"/>
  <c r="C149" i="2"/>
  <c r="C148" i="2"/>
  <c r="C145" i="2"/>
  <c r="C138" i="2"/>
  <c r="C133" i="2"/>
  <c r="C132" i="2"/>
  <c r="C128" i="2"/>
  <c r="C124" i="2"/>
  <c r="C118" i="2"/>
  <c r="C106" i="2"/>
  <c r="C41" i="2"/>
  <c r="C14" i="2"/>
</calcChain>
</file>

<file path=xl/sharedStrings.xml><?xml version="1.0" encoding="utf-8"?>
<sst xmlns="http://schemas.openxmlformats.org/spreadsheetml/2006/main" count="2724" uniqueCount="911">
  <si>
    <t>Obiectul achiziției directe</t>
  </si>
  <si>
    <t xml:space="preserve">Cod CPV </t>
  </si>
  <si>
    <t>Valoarea estimată</t>
  </si>
  <si>
    <t>Sursa de finanțare</t>
  </si>
  <si>
    <t>Data estimată pentru inițiere</t>
  </si>
  <si>
    <t>Data estimată pentru finalizare</t>
  </si>
  <si>
    <t>Lei, fără TVA</t>
  </si>
  <si>
    <t xml:space="preserve">09130000-9  - Petrol si produse distilate (Rev.2)  </t>
  </si>
  <si>
    <t>venituri proprii</t>
  </si>
  <si>
    <t>decembrie</t>
  </si>
  <si>
    <t>66510000-8 - Servicii de asigurare (Rev.2)</t>
  </si>
  <si>
    <t>48190000-6 - Pachete software educationale</t>
  </si>
  <si>
    <t>31710000-6 Echipament electronic</t>
  </si>
  <si>
    <t>24450000-3 - Produse agrochimice (Rev.2)</t>
  </si>
  <si>
    <t>79132100-9 - Servicii de certificare a semnaturii electronice (Rev.2)</t>
  </si>
  <si>
    <t>71630000-3 Servicii de inspectie si testare tehnica (Rev.2)</t>
  </si>
  <si>
    <t>CONTRACT Prestari servicii postale (intern și internațional neprioritar si prioritar)</t>
  </si>
  <si>
    <t>64110000-0</t>
  </si>
  <si>
    <t>64120000-3</t>
  </si>
  <si>
    <t xml:space="preserve">75121000-0 - Servicii administrative in invatamant (Rev.2) </t>
  </si>
  <si>
    <t>72400000-4 - Servicii de internet (Rev.2)   64211000-8 - Servicii de telefonie publica (Rev.2)
 64210000-1 - Servicii de telefonie si de transmisie de date (Rev.2)</t>
  </si>
  <si>
    <t>72400000-4</t>
  </si>
  <si>
    <t>CONTRACT prestari servicii de telefonie fixa si inchiriere PBX, terminale si asigurare suport tehnic</t>
  </si>
  <si>
    <t>64211000-8; 79511000-9</t>
  </si>
  <si>
    <t>72261000-2 – Servicii de asistenta pentru software (Rev.2)</t>
  </si>
  <si>
    <t>50730000-1 Servicii de reparare si de intretinere a grupurilor de refrigerare (Rev.2)</t>
  </si>
  <si>
    <t>90921000-9 Servicii de dezinfectie si de dezinsectie (Rev.2)</t>
  </si>
  <si>
    <t>50413200-5 Servicii de reparare si de intretinere a echipamentului de stingere a incendiilor (Rev.2)</t>
  </si>
  <si>
    <t>65100000-4 Distributie de apa si servicii conexe (Rev.2)</t>
  </si>
  <si>
    <t>09320000-8</t>
  </si>
  <si>
    <t>22462000-6 Materiale publicitare (Rev.2)</t>
  </si>
  <si>
    <t>72700000-7- Servicii de retele informatice</t>
  </si>
  <si>
    <t>92312000-1 Servicii artistice (Rev.2)</t>
  </si>
  <si>
    <t>71356200-0 - Servicii de asistenta tehnica (Rev.2)</t>
  </si>
  <si>
    <t>90511000-2
90511100-3</t>
  </si>
  <si>
    <t>CONTRACT Servicii de dezinsectie, deratizare si dezinfectie</t>
  </si>
  <si>
    <t>98310000-9 Servicii de spalatorie si de curatatorie uscata (Rev.2)</t>
  </si>
  <si>
    <t>CONTRACT Prestari servicii de curierat rapid intern si international</t>
  </si>
  <si>
    <t>39100000-3 Mobilier</t>
  </si>
  <si>
    <t>64212000-6</t>
  </si>
  <si>
    <t>79100000-5 - Servicii juridice</t>
  </si>
  <si>
    <t>60400000-2 - Servicii de transport aerian</t>
  </si>
  <si>
    <t>Contract Servicii de operare și asistență tehnică la instruire pentru laboratorul GMDSS (Global Maritime Distress and Safety System), 12 luni</t>
  </si>
  <si>
    <t>71354000-4</t>
  </si>
  <si>
    <t xml:space="preserve">  
50112100-4 Servicii de reparare a automobilelor</t>
  </si>
  <si>
    <t>79810000-5
79970000-4 - Servicii de editare (Rev.2)</t>
  </si>
  <si>
    <t>noiembrie</t>
  </si>
  <si>
    <t>ianuarie</t>
  </si>
  <si>
    <t>15000000-8 - Alimente, băuturi, tutun şi produse conexe</t>
  </si>
  <si>
    <t>VP</t>
  </si>
  <si>
    <t>72611000-6 Servicii de asistenta tehnica informatica (Rev.2)</t>
  </si>
  <si>
    <t xml:space="preserve">  
71350000-6
Servicii stiintifice si tehnice in inginerie
(Rev.2)</t>
  </si>
  <si>
    <t xml:space="preserve">  
90470000-2
Servicii de curatare a apelor reziduale
(Rev.2)</t>
  </si>
  <si>
    <t>OBIECTE PRINCIPALE: 30197600-2 Hartie si carton tratate (Rev.2)</t>
  </si>
  <si>
    <t>februarie</t>
  </si>
  <si>
    <t>martie</t>
  </si>
  <si>
    <t>39500000-7 Articole textile</t>
  </si>
  <si>
    <t>octombrie</t>
  </si>
  <si>
    <t>august</t>
  </si>
  <si>
    <t>septembrie</t>
  </si>
  <si>
    <t>aprilie</t>
  </si>
  <si>
    <t>iunie</t>
  </si>
  <si>
    <t>mai</t>
  </si>
  <si>
    <t>50610000-4 Servicii de reparare si de intretinere a echipamentului de securitate (Rev.2)</t>
  </si>
  <si>
    <t>79341000-6 Servicii de publicitate</t>
  </si>
  <si>
    <t>50750000-7</t>
  </si>
  <si>
    <t>71310000-4 - Servicii de consultanţă în domeniul ingineriei şi al construcţiilor</t>
  </si>
  <si>
    <t>90900000-6 Servivicii de curatenie si igienizare</t>
  </si>
  <si>
    <t>35100000-5 - Echipament de urgenta si de siguranta
(Rev.2)</t>
  </si>
  <si>
    <t>44000000-0 Structuri şi materiale de construcţii; produse auxiliare pentru construcţii</t>
  </si>
  <si>
    <t xml:space="preserve">
71630000-3 - Servicii de inspecţie şi testare tehnică 71356000-8- Servicii tehnice (Rev.2)</t>
  </si>
  <si>
    <t>71630000-3 - Servicii de inspecţie şi testare tehnică</t>
  </si>
  <si>
    <t>90711100-5 - Evaluare a riscurilor sau a pericolelor, alta decât cea pentru construcţii</t>
  </si>
  <si>
    <t>60140000-1 - Servicii de transport de pasageri ocazional</t>
  </si>
  <si>
    <t>iulie</t>
  </si>
  <si>
    <t>55520000-1 - Servicii de catering (Rev.2)
55510000-8 - Servicii de cantina (Rev.2)</t>
  </si>
  <si>
    <t>vp</t>
  </si>
  <si>
    <t>48190000-6 - Pachete software educationale (Rev.2)</t>
  </si>
  <si>
    <t>48317000-3 Pachete software pentru editare de text</t>
  </si>
  <si>
    <t>72250000-2 Servicii pentru sisteme si asistenta (Rev.2)</t>
  </si>
  <si>
    <t>71631000-0 - Servicii de inspectie tehnica (Rev.2)</t>
  </si>
  <si>
    <t>CONTRACT Servicii de supraveghere si verificare tehnica in utilizarea instalatiilor/echipamentelor prin operatori autorizati (RSVTI)</t>
  </si>
  <si>
    <t>Mentenanta si upgrade pentru licenta MATLAB versiunea Classroom Academic Licence (Student use in laboratories) si pentru toolbox-uri, pentru perioada 31.01.2024-30.01.2025</t>
  </si>
  <si>
    <t xml:space="preserve">2024_ COMBUSTIBILI LICHIZI, GAZOSI, SOLIZI SI ULEIURI </t>
  </si>
  <si>
    <t>Servicii de actualizare modul Solon.eFactura</t>
  </si>
  <si>
    <t>mentenanta perioada 04.03.2024-03.03.2025 clasa de adrese IP tip PA 193.231.75.0/24</t>
  </si>
  <si>
    <t>Salubritate+depozitare+inchiriere containere/2024 POLARIS
Servicii de colectare si transport deseuri voluminoase</t>
  </si>
  <si>
    <t>2024_CARTUSE DE TONER, CARTUSE DE CERNEALA</t>
  </si>
  <si>
    <t>toner negru TN421BK SAU TN423BK - 1 BUC</t>
  </si>
  <si>
    <t>30125100-2 Cartuse de toner</t>
  </si>
  <si>
    <t>Produse de protocol pentru perioada ianuarie-martie 2024</t>
  </si>
  <si>
    <t>Venituri proprii</t>
  </si>
  <si>
    <t>CONTRACT SUBSECVENT Benzina si motorina OMV, prin ONAC (01.03.2024-28.02.2025)</t>
  </si>
  <si>
    <t>30213000-5</t>
  </si>
  <si>
    <t>32333000-6</t>
  </si>
  <si>
    <t>30237000-9</t>
  </si>
  <si>
    <t>2024_ECHIPAMENTE PERIFERICE; PIESE DE SCHIMB PENTRU ECHIPAMENTE PERIFERICE</t>
  </si>
  <si>
    <t>DOMENIU ELECTRONIC</t>
  </si>
  <si>
    <t>2024_ECHIPAMENTE ELECTRONICE; ACCESORII ELECTRONICE; ACCESORII PENTRU ELECTRONICA</t>
  </si>
  <si>
    <t>DOMENIU ELECTROTEHNIC</t>
  </si>
  <si>
    <t>DOMENIU ELECTROMECANIC</t>
  </si>
  <si>
    <t>2024_ECHIPAMENTE ELECTROTEHNICE; ACCESORII ELECTROTEHNICE; ACCESORII PENTRU ELECTROTEHNICĂ</t>
  </si>
  <si>
    <t>2024_ECHIPAMENTE ELECTROMECANICE; ACCESORII ELECTROMECANICE; ACCESORII PENTRU ELECTROMECANICĂ</t>
  </si>
  <si>
    <t>DOMENIU NAVIGAȚIE</t>
  </si>
  <si>
    <t>2024_ECHIPAMENTE DE NAVIGAȚIE; ACCESORII PENTRU NAVIGAȚIE</t>
  </si>
  <si>
    <t>DOMENIU CHIMIE ȘI MEDIU</t>
  </si>
  <si>
    <t>2024_ECHIPAMENTE PENTRU CHIMIE ȘI MEDIU; ACCESORII ȘI STICLĂRIE PENTRU CHIMIE ȘI MEDIU</t>
  </si>
  <si>
    <t>2024_INSTRUMENTE DE MĂSURARE</t>
  </si>
  <si>
    <t>38300000-8 Instrumente de măsurare</t>
  </si>
  <si>
    <t>ANEXĂ 2 LA PROGRAMUL ANUAL AL ACHIZIȚIILOR PUBLICE_ACHIZIȚII DIRECTE 2024</t>
  </si>
  <si>
    <t>31730000-2 Echipament electrotehnic</t>
  </si>
  <si>
    <t>31720000-9 Echipament electromecanic</t>
  </si>
  <si>
    <t>2024_ ECHIPAMENTE DE URGENȚĂ ȘI DE SIGURANȚĂ</t>
  </si>
  <si>
    <t xml:space="preserve">2024_ARTICOLE TEXTILE </t>
  </si>
  <si>
    <t>42000000-6 Echipamente industriale</t>
  </si>
  <si>
    <t>2024_ARTICOLE ȘI ECHIPAMENT DE SPORT</t>
  </si>
  <si>
    <t>37400000-2 Articole și echipament de sport</t>
  </si>
  <si>
    <t xml:space="preserve">2024_HARTIE, PAPETARIE, ARTICOLE DE BIROTICA, MASINI, ECHIPAMENTE SI ACCESORII DE BIROU </t>
  </si>
  <si>
    <t xml:space="preserve">2024_MATERIALE PUBLICITARE; PRODUSE IMPRIMATE; DIVERSE ARTICOLE DECORATIVE                                                                              </t>
  </si>
  <si>
    <t>2024_PACHETE SOFTWARE EDUCATIONALE</t>
  </si>
  <si>
    <t>2024_DEZVOLTARE SOFTWARE</t>
  </si>
  <si>
    <t>2024_ SERVICII TIPOGRAFICE ȘI SERVICII CONEXE</t>
  </si>
  <si>
    <t>2024_MOBILIER; ACCESORII PENTRU MOBILIER; MATERIALE SI SERVICII RECONDITIONARE MOBILIER</t>
  </si>
  <si>
    <t xml:space="preserve">2024_PRODUSE AGROCHIMICE SI DE SILVICULTURA, ARANJAMENTE FLORALE </t>
  </si>
  <si>
    <t>2024_SERVICII ARTISTICE (ANEXA 2 din Legea 98/2016)</t>
  </si>
  <si>
    <t>2024_SERVICII DE CERTIFICARE A SEMNĂTURII ELECTRONICE</t>
  </si>
  <si>
    <t>50300000-8 Servicii de reparare și de întreținere și servicii conexe pentru computere personale, pentru echipamente de birou, pentru echipamente de telecomunicații și pentru echipamente audiovideo</t>
  </si>
  <si>
    <t xml:space="preserve">2024_Servicii de curatare a apelor reziduale </t>
  </si>
  <si>
    <t>2024_DIVERSE CONTRACTE SERVICII MENTENANȚĂ SISTEME DE SECURITATE; Piese și accesorii</t>
  </si>
  <si>
    <t>2024_SERVICII DE OPERARE ȘI ASISTENTĂ TEHNICĂ SPECIALIZATĂ</t>
  </si>
  <si>
    <t xml:space="preserve">2024_DIVERSE CONTRACTE SERVICII ANUALE (MENTENANȚĂ, ÎNCHIRIERI) </t>
  </si>
  <si>
    <t>2024_DIVERSE PRODUSE, MATERIALE ȘI SERVICII PENTRU REPARAȚII AMBARCAȚIUNI</t>
  </si>
  <si>
    <t>2024_SERVICII CURIERAT INTERN ȘI INTERNAȚIONAL; SERVICII POȘTALE</t>
  </si>
  <si>
    <t xml:space="preserve">2024_SERVICII JURIDICE </t>
  </si>
  <si>
    <t>2024_SERVICII INTERNET, CATV, TELEFONIE FIXA SI TELEFONIE MOBILA</t>
  </si>
  <si>
    <t xml:space="preserve">2024_SERVICII DE PUBLICITATE ȘI DE PROMOVARE       </t>
  </si>
  <si>
    <t>2024_SERVICII DE SUPRAVEGHERE A LUCRARILOR (DIRIGENTIE, SSM SANTIER)</t>
  </si>
  <si>
    <t>2024_SERVICII DE CERTIFICARE (ISO, GCHQ, etc)</t>
  </si>
  <si>
    <t>2024_CONTRACTE UTILITATI</t>
  </si>
  <si>
    <t>EXCEPȚII DE LA LEGEA 98/2016</t>
  </si>
  <si>
    <t>79941000-2, Servicii de taxare</t>
  </si>
  <si>
    <t>SERVICII DE FURNIZARE UTILITĂȚI</t>
  </si>
  <si>
    <t>2024_SERVICII DE INVAȚĂMÂNT (MONITORIZARE, EVALUARE PERIODICA, APROBARE)</t>
  </si>
  <si>
    <t xml:space="preserve">LUCRĂRI </t>
  </si>
  <si>
    <t>DOMENIU ELECTRIC; ELECTRICE ȘI ELECTROCASNICE</t>
  </si>
  <si>
    <t>SERVICII</t>
  </si>
  <si>
    <t>2024_Rovignete și permise port</t>
  </si>
  <si>
    <t>2024_Diverse taxe/ cotizații</t>
  </si>
  <si>
    <t>taxa monitorizare anuala ANR cursuri</t>
  </si>
  <si>
    <t>30234600-4 Memorie flash (Rev.2)</t>
  </si>
  <si>
    <t>31681000-3</t>
  </si>
  <si>
    <t>2024_ PRODUSE ȘI MATERIALE PENTRU INSTALATII ELECTRICE; APARATE ELECTROCASNICE</t>
  </si>
  <si>
    <t>Materiale de constructii</t>
  </si>
  <si>
    <t>44190000-8 - Diverse materiale de construcţii</t>
  </si>
  <si>
    <t>2024_ECHIPAMENTE ȘI ACCESORII DE INREGISTRARE SAU DE REDARE A SUNETULUI SAU A IMAGINII; ECHIPAMENTE FOTOGRAFICE; ACCESORII ECHIPAMENTE FOTOGRAFICE</t>
  </si>
  <si>
    <t>Produse alimentare pentru microcantina</t>
  </si>
  <si>
    <t>Servicii tiparire carte"Metode experimentale in fizica. Electricitate si magnetism", 25 exemplare, nr. pag.101, format A4,  autor Valerica Baban</t>
  </si>
  <si>
    <t>79810000-5 - Servicii tipografice (Rev.2)</t>
  </si>
  <si>
    <t>22000000-0 Imprimate si produse conexe (Rev.2)</t>
  </si>
  <si>
    <t xml:space="preserve">cod CPV 38650000-6 Echipament fotografic;
cod CPV 32320000-2 Echipament audiovizual si de televiziune  </t>
  </si>
  <si>
    <t>Echipament fotografic, audiovizual si de televiziune: LOT 1_Cameră foto Mirrorless și accesorii; LOT 2_Accesorii pentru echipament audio și video;
LOT 3_Cameră video PTZ 4K; LOT 4_Trepied video fluid; LOT 5_Interfață audio podcast; LOT 6_ Microfoane audio+stativ integrat+cablu</t>
  </si>
  <si>
    <t>USB KINGSTON DTX 32GB, Port USB 3.2 - 200 buc</t>
  </si>
  <si>
    <t>48500000-3 Pachete software de comunicatii si multimedia</t>
  </si>
  <si>
    <t>pachete software de comunicatii si multimedia(licenta Wirecast Pro -2 buc, licenta Bandicut+Bandicam suite business-1 buc, licenta Manycam business enterprise-1 buc,  licenta Sony Vegas Pro 21 versiunea Post-1 buc)</t>
  </si>
  <si>
    <t>materiale electrice (cablu electric la metru-1 buc, prelungitor prize-5 buc, prelungitor prize-3 buc, prelungitor rola cu derulare-1 buc)</t>
  </si>
  <si>
    <t>31681000-3 Accesorii electrice</t>
  </si>
  <si>
    <t>Acumulatori Li-Po, 3,7V, 2000mAh, cabluri, MOLEX 5264-2P, 2 buc; Baterii reîncărcabile AAA, set 6 buc</t>
  </si>
  <si>
    <t>31711000-3 - Accesorii electronice</t>
  </si>
  <si>
    <t>Materiale auxiliare pentru constructii (Lot 6)</t>
  </si>
  <si>
    <t>30237000-9 Piese şi accesorii pentru computere</t>
  </si>
  <si>
    <t>Pointer laser (Lot 7), 4 buc</t>
  </si>
  <si>
    <t>stampile cu text, 2 bucati</t>
  </si>
  <si>
    <t>30192153-8 Stampile cu text</t>
  </si>
  <si>
    <t xml:space="preserve">2024_ SERVICII DE MENTENANȚĂ ȘI REVIZIE A ASCENSOARELOR; Piese și accesorii                                                                                                       </t>
  </si>
  <si>
    <t>Coroana funerara si aranjament floral</t>
  </si>
  <si>
    <t>03121210-0 - Aranjamente florale (Rev.2)</t>
  </si>
  <si>
    <t>cartela de proximitate pentru Yala D290, 100 buc</t>
  </si>
  <si>
    <t>30160000-8
Carduri magnetice</t>
  </si>
  <si>
    <t>39711310-5 Filtre de cafea electrice</t>
  </si>
  <si>
    <t>redeventa  ptr. Teren de 2040 mp trimestrul IV 2023</t>
  </si>
  <si>
    <t>redeventa  ptr. Teren de 9710 mp trimestrul I-IV 2024</t>
  </si>
  <si>
    <t>Produse pentru DP capsule cafea Nescafe, pahare carton unica folosinta, palete lemn cafea, zahar brun si alb, servetele albe masa</t>
  </si>
  <si>
    <t>39831240-0 Produse de curatenie</t>
  </si>
  <si>
    <t>CONTRACT Servicii  de verificare, intretinere si reparare instalație de hidranti interiori si exteriori si grupuri de pompare</t>
  </si>
  <si>
    <t xml:space="preserve">2024_LUCRARI DE CONSTRUCTII SI FINISARE A CONSTRUCTIILOR               </t>
  </si>
  <si>
    <t xml:space="preserve">2024_Servicii de evaluare a riscurilor sau a pericolelor, alta decât cea pentru construcţii                                                                                                 </t>
  </si>
  <si>
    <t xml:space="preserve">2024_SERVICII DE CARTOGRAFIERE                                                           </t>
  </si>
  <si>
    <t xml:space="preserve">2024_ SERVICII DE CURATENIE SI IGIENIZARE                                                                                                       </t>
  </si>
  <si>
    <t xml:space="preserve">2024_SERVICII DE TRANSPORT PASAGERI OCAZIONAL                                               </t>
  </si>
  <si>
    <t xml:space="preserve">2024_SERVICII DE TRANSPORT AERIAN                                              </t>
  </si>
  <si>
    <t>2024_ SERVICII IN DOMENIUL SSM/SERVICII DE SANATATE</t>
  </si>
  <si>
    <t xml:space="preserve">2024_ SERVICII DE PERFECȚIONARE și FORMARE PROFESIONALĂ  PERSONAL UMC                                                                                        </t>
  </si>
  <si>
    <t xml:space="preserve">2024_SERVICII DE CONTROL/VERIFICARI TEHNICE; Piese și accesorii                            </t>
  </si>
  <si>
    <t xml:space="preserve">2024_Servicii stiintifice si tehnice in inginerie (geologie, geofizica, meteorologie, arheologie, topografie, seismologie, hidrografie,  cartografiere, cadastru, servicii tehnice)                                                      </t>
  </si>
  <si>
    <t xml:space="preserve">2024_ASIGURARI AUTO ȘI PERSOANE                                                    </t>
  </si>
  <si>
    <t xml:space="preserve">2024_SERVICII DIVERSE DE ASISTENTA TEHNICA INFORMATICA        </t>
  </si>
  <si>
    <t xml:space="preserve">2024_ALIMENTE, BĂUTURI ȘI PRODUSE CONEXE                                                  </t>
  </si>
  <si>
    <t>Apa canal/2024 - RAJA</t>
  </si>
  <si>
    <t>Apa fierbinte, incalzire/2024 - ELECTROCENTRALE CONSTANTA (TERMOCENTRALE CONSTANTA SRL)</t>
  </si>
  <si>
    <t>Apa fierbinte, incalzire/2024 - TERMOFICARE CONSTANTA SRL</t>
  </si>
  <si>
    <t>2024_ ECHIPAMENTE DOMENIU ELECTROENERGETIC</t>
  </si>
  <si>
    <t xml:space="preserve">31680000-6 Articole si accesorii electrice 39700000-9 Aparate de uz casnic   </t>
  </si>
  <si>
    <t xml:space="preserve">mese servite </t>
  </si>
  <si>
    <t>55300000-3 Servicii de restaurant si de servire a mancarii</t>
  </si>
  <si>
    <t>toner negru 006R04368-3 bucati, toner cyan 006R04369-2 bucati, toner magenta 006R04370-2 bucati, toner yellow 006R04371 -2 bucati</t>
  </si>
  <si>
    <t>Produse de patiserie si bauturi racoritoare ptr Gala Aniversara LSUMC 34</t>
  </si>
  <si>
    <t>publicare decizie in Monitorul Oficial al Romaniei partea a III-a</t>
  </si>
  <si>
    <t>44100000-1  - Materiale de constructii si articole conexe (Rev.2)</t>
  </si>
  <si>
    <t>Contract Sistem de masurare zgomote si vibratii</t>
  </si>
  <si>
    <t>38434300-9 Echipament de masurare a zgomotului
38434400-0 Analizoare de vibratii</t>
  </si>
  <si>
    <t>tricouri personalizate-30 bucati, hanorac personalizat-25 buc, agenda personalizata-50 buc, breloc personalizat-50 buc</t>
  </si>
  <si>
    <t>22900000-9 Diverse imprimate</t>
  </si>
  <si>
    <t xml:space="preserve">Materiale punere in functiune masina de gatit bufet incinta SLM (cot fonta, 4 buc; niplu fonta, 2 buc; racor flexibil, 2 buc; regulator gaz, 2 buc), o oferta </t>
  </si>
  <si>
    <t>imprimanta laser color A4, duplex, wireless</t>
  </si>
  <si>
    <t>30232110-8 imprimante laser</t>
  </si>
  <si>
    <t>Materiale de constructii si articole conexe laborator multifunctional BN12</t>
  </si>
  <si>
    <t>Materiale electrice laborator multifunctional BN12</t>
  </si>
  <si>
    <t>Produse alimentare pentru microcantina (rosii, salata iceberg/salata verde creata, ceapa rosie), coltare din hartie albe 16x18 (2000 buc/set) pentru microcantina</t>
  </si>
  <si>
    <t>domeniu internet umctv.ro</t>
  </si>
  <si>
    <t>72417000-6 Nume de domenii de internet</t>
  </si>
  <si>
    <t>accesorii pentru retea - cablu de retea pe tambur</t>
  </si>
  <si>
    <t>32421000-0 Cabluri de retea</t>
  </si>
  <si>
    <t>Servicii tiparire carte"Business Intelligence: Arhitectures, Tehnologies and Implementations" - 20 exemplare</t>
  </si>
  <si>
    <t>taxa de reinnoire a marcii UMC la OSIM</t>
  </si>
  <si>
    <t>taxa anuala de membru in cadrul BIMCO</t>
  </si>
  <si>
    <t>taxa anuala de membru in cadrul DOBROGEA NORD</t>
  </si>
  <si>
    <t>cafetiera pentru Centrul de cursuri si activitati de pregatire profesionala</t>
  </si>
  <si>
    <t>prelungitoare cu protectie si buton oprire - 35 buc</t>
  </si>
  <si>
    <t>31224810-3 Cabluri prelungitoare (Rev.2)</t>
  </si>
  <si>
    <t>set tonere imprimanta Brother TN423BK, TN423C, TN423M, TN423Y</t>
  </si>
  <si>
    <t>31440000-2 Baterii</t>
  </si>
  <si>
    <t>baterii R6-100 buc, baterii buton CR2032-10 buc, baterii 9V-10 buc, baterii LR 03-50 buc</t>
  </si>
  <si>
    <t>insigne pentru prezentarea specializarilor UMC</t>
  </si>
  <si>
    <t>39561133-3 Insigne</t>
  </si>
  <si>
    <t>Servicii de certificare a sistemului integrat de management calitate-mediu conform standardelor ISO 9001:2015 si ISO 14001:2015</t>
  </si>
  <si>
    <t>79132000-8 - Servicii de certificare (Rev.2)</t>
  </si>
  <si>
    <t>Servicii de inspectie, diagnosticare și reparare sistem de invertoare solare SMA</t>
  </si>
  <si>
    <t>34933000-6
Echipament de navigatie</t>
  </si>
  <si>
    <t>SERVICII DE REPARARE ȘI DE ÎNTREȚINERE A MAȘINILOR NEELECTRICE, A MAȘINILOR ȘI APARATELOR ELECTRICE ȘI A ECHIPAMENTULUI CONEX</t>
  </si>
  <si>
    <t>50800000-3 Diverse servicii de întreţinere şi de reparare</t>
  </si>
  <si>
    <t>50532000-3 - Servicii de reparare şi de întreţinere a maşinilor şi aparatelor electrice şi a echipamentului conex</t>
  </si>
  <si>
    <t>2024_SERVICII DE REPARARE ȘI DE ÎNTREȚINERE A MAȘINILOR NEELECTRICE, A MAȘINILOR ȘI APARATELOR ELECTRICE ȘI A ECHIPAMENTULUI CONEX</t>
  </si>
  <si>
    <t>servicii de editare publicatie Tomisul Cultural</t>
  </si>
  <si>
    <t>79970000-4 Servicii de editare</t>
  </si>
  <si>
    <t>2024_ SERVICII DE TRADUCERE AUTORIZATĂ</t>
  </si>
  <si>
    <t>79530000-8 - Servicii de traducere (Rev.2)</t>
  </si>
  <si>
    <t>materiale electrice (prelungitor 14 prize-4 buc, prelungitor 6 prize-4 buc, prelungitor tambur 4 prize min 50 m-3 buc, prelungitor tambur 4 prize min 25 m-3 buc)</t>
  </si>
  <si>
    <t>2 x Transceiver SDR multi-mod; 5 benzi; 5-10W</t>
  </si>
  <si>
    <t>39700000-9 Aparate de uz casnic</t>
  </si>
  <si>
    <t>masina automata de spalat si uscat pardoseli -1 buc, aspirator profesional pentru praf-2 buc, suport pad pentru masina profesionala de spalat pardoseli -1 buc, pad rosu pentru curatat pardoseli - 5 buc/set, sac hartie praf 12 l pentru aspirator profesional pentru praf -20 buc</t>
  </si>
  <si>
    <t>6 rovinete ptr. autoturismele ( CT10UMC, CT11UMC, CT12UMC, CT08WUS, microbuz Mecedez Benz 21 locuri, microbuz Mercedes Benz 24 locuri)</t>
  </si>
  <si>
    <t xml:space="preserve">accesorii pentru computere (mouse 3 buc, sursa UPS-2 buc, suport unitate PC cu roti-2 buc, splitter displayport-1 buc, ) </t>
  </si>
  <si>
    <t>detergent concentrat pentru masina profesionala de spalat pardoseli 5 l - 10 bidoane</t>
  </si>
  <si>
    <t>42961200-2 Sisteme SCADA sau echivalent</t>
  </si>
  <si>
    <t xml:space="preserve">2024_ARTICOLE DE CURATENIE SI MENAJ; MATERIALE SI PRODUSE DE CURATENIE SI INTRETINERE </t>
  </si>
  <si>
    <t>toner negru CE340A BLACK - 1 BUC</t>
  </si>
  <si>
    <t>ecusoane orizontale cu snur albastru - 150 buc, mape din plasatic cu elastic pe colturi A4 - 150 buc, pixuri cu mecanism - 150 buc, Agenda A4 zilnica- 150 buc, etichete autoadezive termice 1000 etichete/rola - 1 rola</t>
  </si>
  <si>
    <t>30192700-8 Papetarie (Rev.2)</t>
  </si>
  <si>
    <t>tonere 006R04368, 69, 70, 71 - 4 buc</t>
  </si>
  <si>
    <t>Copii conforme a Licentei de transport de persoane in cont propriu ptr. autobuzele CT02UMC si CT03UMC emise de Autoritatea Rutiera Romana</t>
  </si>
  <si>
    <t>80530000 8 Servicii de formare profesionala</t>
  </si>
  <si>
    <t>servicii de formare profesionala manager de transport persoane, 1 persoana</t>
  </si>
  <si>
    <t>materiale pentru imprejmuire (panou gard zincat bordurat dim 2000x2000 mm -30 bucati; stalp gard, otel, dreptunghiular cu inaltime 2500 mm-30 bucati, surub panou gard -120 bucati; piulita M8 -120 bucati)</t>
  </si>
  <si>
    <t>servicii de promovare UMC în revista Higher Education Review Magazine publicată în Bangalore, India</t>
  </si>
  <si>
    <t xml:space="preserve">2024_Servicii de reparare și de întreținere și servicii conexe pentru computere personale, pentru echipamente de birou, pentru echipamente de telecomunicații și pentru echipamente audio-video                                                                   </t>
  </si>
  <si>
    <t>produse curatenie 12 luni</t>
  </si>
  <si>
    <t>waste toner bottle (recipient toner rezidual) pentru multifunctional Xerox Workcenter 6515, 2 bucati</t>
  </si>
  <si>
    <t>30125000-1 Piese si accesorii pentru fotocopiatoare</t>
  </si>
  <si>
    <t>reinnoire certificat digital calificat pentru un nr de 17 persoane, 1 an și certificat digital in cloud pentru un nr. de 8 persoane, 1 an (declaratii de avere)</t>
  </si>
  <si>
    <t>reinnoire certificat digital calificat pentru 2 ani, 1 persoană</t>
  </si>
  <si>
    <t>45259300-0 Reparare si intretinere a centralelor termice</t>
  </si>
  <si>
    <t>18100000-0  - Imbracaminte de uz profesional,
imbracaminte speciala de lucru si
accesorii (Rev.2);
18830000-6 incaltaminte de protectie</t>
  </si>
  <si>
    <t>18114000-1 Salopete de lucru;
18830000-6 incaltaminte de protectie</t>
  </si>
  <si>
    <t>alcool sanitar 500 ml 20 bucati, laveta microfibra universala 20 bucati</t>
  </si>
  <si>
    <t>servicii de verificare periodica la 2 ani a aparatelor tahograf si a limitatoarelor de viteza pentru autobuzele marca Mercedes Benz Pacific tur</t>
  </si>
  <si>
    <t>ulei motor 4 litri</t>
  </si>
  <si>
    <t>09211100-2 Uleiuri pentru motoare</t>
  </si>
  <si>
    <t>Servicii de colectare, incarcare si transport deseuri inerte de la CSUN</t>
  </si>
  <si>
    <t>Produse de protocol pentru perioada martie-mai 2024</t>
  </si>
  <si>
    <t>39298900-6 Diverse articole decorative (Rev.2)</t>
  </si>
  <si>
    <t>placute afisaj SLM - 4 buc</t>
  </si>
  <si>
    <t>44423450-0 Placute indicatoare (Rev.2)</t>
  </si>
  <si>
    <t>toner CE342AC yellow - 1 buc</t>
  </si>
  <si>
    <t>Servicii de catering eveniment Ciber Security, 1 oferta</t>
  </si>
  <si>
    <t>55520000-1 - Servicii de catering (Rev.2)</t>
  </si>
  <si>
    <t>30197642-8
Hartie pentru fotocopiatoare si xerografica
(Rev.2)</t>
  </si>
  <si>
    <t>CONTRACT subsecvent 1 ONAC (Acord-cadru nr.3551/11.12.2023)</t>
  </si>
  <si>
    <t>5465 (1098 euro)</t>
  </si>
  <si>
    <t>roll-up 200x85cm, 2 buc</t>
  </si>
  <si>
    <t>ecusoane verticale cu snur, 50 buc</t>
  </si>
  <si>
    <t>50300000-8</t>
  </si>
  <si>
    <t>30197600-2 Hartie si carton tratate (Rev.2</t>
  </si>
  <si>
    <t>CONTRACT subsecvent 2 ONAC (Acord-cadru nr.3551/11.12.2023)</t>
  </si>
  <si>
    <t>autocolante imprimate cu sigla UMC TV, 3 bucati</t>
  </si>
  <si>
    <t>Servicii de întocmire documentație cadastrală pentru înscrierea în Cartea funciară a dreptului de proprietate asupra constructiei C1, Str. Cuartului nr.2, Constanta</t>
  </si>
  <si>
    <t>71350000-6</t>
  </si>
  <si>
    <t xml:space="preserve">Servicii de verificare, întreținere și reparatii barca de serviciu si barca de salvare </t>
  </si>
  <si>
    <t>50241000-6 - Servicii de reparare şi de întreţinere a navelor</t>
  </si>
  <si>
    <t>Aparate aer conditionat, 3 buc (E113, E309, E401)</t>
  </si>
  <si>
    <t>39717200-3 Aparate de aer conditionat</t>
  </si>
  <si>
    <t xml:space="preserve">servicii de verificare tehnica anuala a echipamentelor PSI din cadrul </t>
  </si>
  <si>
    <t>servicii de analiza de risc la securitate fizica pentru CSUN</t>
  </si>
  <si>
    <t>martisoare - 135 buc</t>
  </si>
  <si>
    <t>taxa participare+publicare lucrare conferinta ATOMS 2024</t>
  </si>
  <si>
    <t>Materiale/ Accesorii electrice sistem eolian</t>
  </si>
  <si>
    <t>tonere 106R03693 1 buc, 106R03695-1 buc, 106R3488-2 buc</t>
  </si>
  <si>
    <t>adaptoare VESA 10 bucati, SSD 1TB  10 bucati, cabluri SATA3 10 bucati</t>
  </si>
  <si>
    <t>kit tastatura + mouse - 10 kituri</t>
  </si>
  <si>
    <t>videoproiector - 2 bucati, cablu HDMI 15 m -2 bucati, suport universal - 2 bucati</t>
  </si>
  <si>
    <t>38652120-7 Videoproiectoare</t>
  </si>
  <si>
    <t>32351300-1 Accesorii de echipamente audio</t>
  </si>
  <si>
    <t>panouri acustice 80 bucati, adeziv 2 bucati</t>
  </si>
  <si>
    <t>scara pliabila 2 trepte</t>
  </si>
  <si>
    <t>licenta transport persoane in cont propriu si copii conforme a licentei de transport persoane pentru autobuzele CT02UMC si CT03UMC emise de ARR</t>
  </si>
  <si>
    <t>rolete de interior sala 502</t>
  </si>
  <si>
    <t>rolete de interior sala P003</t>
  </si>
  <si>
    <t>Servicii de restaurant eveniment Ciber Security in data de 21.02.2024, 1 oferta</t>
  </si>
  <si>
    <t>taxa anuala membru Consiliul National al Rectorilor</t>
  </si>
  <si>
    <t>carton A4, 160 grame/mp, 15 topuri; 200grame/mp, 2 topuri</t>
  </si>
  <si>
    <t>descarcare 3 carduri tahograf + 6 role tahograf pentru microbuzele universitatii</t>
  </si>
  <si>
    <t>bilet avion Estonia, 2 persoane, in perioada 17-22.03.2024</t>
  </si>
  <si>
    <t>servicii de cazare 2 persoane, Tartu, Estonia, perioada 17-23 martie 2024</t>
  </si>
  <si>
    <t>55100000-1 Servicii hoteliere</t>
  </si>
  <si>
    <t>taxa anuala membru Asociatia Internationala a Universitatilor IAU</t>
  </si>
  <si>
    <t>produse alimentare curs DP</t>
  </si>
  <si>
    <t>pliant 200x300 mm faltuit, 2 biguri la 100 mm, hartie 110 g, print color fata-verso - 4000 bucati</t>
  </si>
  <si>
    <t>Drum unit, Developing pentru Minolta Bizhub C224E, inclusiv Servicii adiacente inlocuirii pieselor (demontare-montare, ajustari, stabilizare imagine, verificare finala funcționare-copiere, printare, scanare)</t>
  </si>
  <si>
    <t>30125000-1 - Piese si accesorii pentru fotocopiatoare (Rev.2)</t>
  </si>
  <si>
    <t>servicii verificare aparat tahograf tip DTCO 4.1 pt microbuz CT03UMC</t>
  </si>
  <si>
    <t>32400000-7 Retele (Rev.2)</t>
  </si>
  <si>
    <t xml:space="preserve">conectori pass Through RJ45, 300 buc; rola cablu UTP CUPRU CAT 6 DE 300 M - 2 BUC; cablu patch cord UTP cat 6, RJ 45 Tata/RJ 45 Tata - 100 buc, banda velcro neagra 5 M - 3 buc </t>
  </si>
  <si>
    <t>Coroana funerara</t>
  </si>
  <si>
    <t>servicii de cazare 2 persoane, Iași, 1 oferta</t>
  </si>
  <si>
    <t>Contract subsecvent corpuri de iluminat si surse separate de lumina pentru interior, acord-cadru nr 1032/LDD/09.01.2024 ONAC</t>
  </si>
  <si>
    <t>tip spliter Hdmi - 1 buc, cablu USB 2.0 A 5m, negru - 2 buc, incarcator Lenovo IdeeaPad-17API 65W - 2 buc</t>
  </si>
  <si>
    <t>24453000-4 - Erbicide (Rev.2)</t>
  </si>
  <si>
    <t>erbicid - 15l</t>
  </si>
  <si>
    <t>cabina de paza</t>
  </si>
  <si>
    <t>44211110-6 Cabine (Rev.2)</t>
  </si>
  <si>
    <t xml:space="preserve">2024_STRUCTURI SI PRODUSE ȘI MATERIALE PENTRU CONSTRUCȚII, PRODUSE ȘI MATERIALE PENTRU INSTALATII SANITARE; SCULE DE MÂNĂ; PRODUSE ȘI MATERIALE DE LACATUSERIE; FERONERIE      </t>
  </si>
  <si>
    <t xml:space="preserve">mese servite studenti </t>
  </si>
  <si>
    <t>cartus negru, cyan magenta si yellow W2030A, W2031A, W2032A, W2033A</t>
  </si>
  <si>
    <t xml:space="preserve">stampile - 3 buc </t>
  </si>
  <si>
    <t>Servicii de constatare interventii necesare pentru multifunctional Konica Minolta Bizhub C224e</t>
  </si>
  <si>
    <t>2024_ARTICOLE DE CATERING</t>
  </si>
  <si>
    <t>39222100-5 Articole de catering de unică folosință</t>
  </si>
  <si>
    <t>2024_CĂRȚI, MANUALE, HĂRȚI, ZIARE, REVISTE, LOGBOOK-uri</t>
  </si>
  <si>
    <t>22100000-1 carti , brosuri, și pliante tipărite; 22200000-2 ziare, reviste specializate, periodice si reviste</t>
  </si>
  <si>
    <t>DP Logbook-uri pentru anul 2024 ( 380 DP Logbook -uri Nautical Institute+300 DP Logbook -uri IMCA)</t>
  </si>
  <si>
    <t>1048 euro</t>
  </si>
  <si>
    <t>CONTRACT subsecvent nr. 3 telefonie mobila</t>
  </si>
  <si>
    <t>placi pentru tavan casetat - 22 cutii</t>
  </si>
  <si>
    <t>44171000-9 Placi (constructii) (Rev.2)</t>
  </si>
  <si>
    <t>90711100-5 - Evaluare a riscurilor sau a pericolelor, alta decat cea pentru constructii (Rev.2)</t>
  </si>
  <si>
    <t xml:space="preserve">manechin jumatate de corp pentru practica prim ajutor 1 bucata; defibrilator 1 bucata, </t>
  </si>
  <si>
    <t>veste reflectorizante 50 bucati; bocanci protectie cu bombeu metalic 20 bucati; costum salopeta 20 bucati</t>
  </si>
  <si>
    <t>Servicii de mentenanță și revizire generala ascensoare marca H2NE EXTINDERE CORP B SLM 01.05.2024-31.12.2024-30.04.2025</t>
  </si>
  <si>
    <t>2024_ECHIPAMENTE INDUSTRIALE ȘI PIESE PENTRU ACESTEA (pompe, compresoare, echipamente de ventilatie, echipamente de climatizare, masini unelte, etc)</t>
  </si>
  <si>
    <t>CE342AC, 343, 341, 340 - 4 buc</t>
  </si>
  <si>
    <t>servicii de reparatie multifunctionale in salile E100, E103, E705 (HP laserjet CP5225DN - 2 bucati, Konica Minolta Bizhub C227-3 bucati)</t>
  </si>
  <si>
    <t>piese pentru multifunctionale (kit cuptor HP CP5225dn, kit role tavi si kit role DF Konica Minolta, kit transfer HP CP5225dn)</t>
  </si>
  <si>
    <t>toner Xerox 006R04371 yellow- 1 buc, toner Xerox 006R04370 magenta -1 buc</t>
  </si>
  <si>
    <t>servicii de diagnosticare/constatare defectiuni multifunctionala sala E704</t>
  </si>
  <si>
    <t>Servicii de diagnosticare/constatare defectiuni multifunctionale din salile E100, E103, E705 - 5 echipamente</t>
  </si>
  <si>
    <t>2024_ ECHIPAMENTE DE PROTECTIE UZ PROFESIONAL (ARTICOLE DE ÎMBRĂCĂMINTE PENTRU UZ PROFESIONAL; ARTICOLE DE INCALTAMINTE PENTRU UZ PROFESIONAL)</t>
  </si>
  <si>
    <t>black&amp;colour imaging unit kit multifunctionala Xerox C315</t>
  </si>
  <si>
    <t>toner negru MLT-D240L, 5000 pag</t>
  </si>
  <si>
    <t>ulei motor 2T - 10 litri si ulei 4T - 10 litri</t>
  </si>
  <si>
    <t>tonere TK-5240K BLACK, TK-5240M MAGENTA, TK-5240Y YELLOW, TK-5240C CYAN</t>
  </si>
  <si>
    <t>4 buc panou informativ, 200 buc suport nume/calareti, 2 top (250 coli) carton diplome, 250 buc buzunar ecuson</t>
  </si>
  <si>
    <t xml:space="preserve"> 250 buc mapa de prezentare personalizata, 250 buc snur ptr ecusoane personalizat, 1 buc pop up textil curb personalizat, 2 buc steag lacrima outdoor personalizat, 3 buc roll up personalizat cu 2 fete, 25 buc pix USB personalizat, 250 buc sacosa panza personalizata, 200 buc pix din metal personalizat, 200 buc buc carnet A5 liniat personalizat </t>
  </si>
  <si>
    <t>TK5240K, C, M, Y - 4 BUC</t>
  </si>
  <si>
    <t xml:space="preserve">servicii de mentenanta anuala numar autonom ASN (Autonom System Number) </t>
  </si>
  <si>
    <t>materiale pentru constructii, produse de lacatuserie</t>
  </si>
  <si>
    <t>servicii de acces platforma elements.envato.com</t>
  </si>
  <si>
    <t>Servicii de vulcanizare pentru CT10UMC (Dacia Duster)</t>
  </si>
  <si>
    <t>50116500-6 Servicii de reparare a pneurilor, inclusiv montare si echilibrare (Rev.2)</t>
  </si>
  <si>
    <t>19 permise de intrare in port ptr. Autovehiculele universitatii si ale personalului universitatii, ptr. Anul 2024</t>
  </si>
  <si>
    <t>22454000-7 Permise de conducere (Rev.2)</t>
  </si>
  <si>
    <t>Servicii tiparire vol 1 Journal of Marine technology and Environment ptr. Anul 2024 in 15 exemplare</t>
  </si>
  <si>
    <t>afise A3 160 gr - 204 bucati, flyere A4 80 gr - 8200 bucati</t>
  </si>
  <si>
    <t>39831500-1 Produse de curatat pentru automobile (Rev.2)</t>
  </si>
  <si>
    <t>solutie spalare parbriz de iarna 30l; spray (solutie) dezghetat parbriz - 6 buc</t>
  </si>
  <si>
    <t>Taxa actualizare informatii RNCSI Licenta Inginerie si management in domeniul transporturilor</t>
  </si>
  <si>
    <t>scara pliabila 2 trepte antiderapante si suport sustinere</t>
  </si>
  <si>
    <t>44423200-3 Scari</t>
  </si>
  <si>
    <t>Panouri gard mobil, blocuri sustinere si accesorii de cuplare</t>
  </si>
  <si>
    <t>44165100-5 Furtunuri (Rev.2)</t>
  </si>
  <si>
    <t>Derulator cablu electric</t>
  </si>
  <si>
    <t>79223000-3 - Servicii de comisionar în vamă</t>
  </si>
  <si>
    <t>servicii de transport cabina de paza</t>
  </si>
  <si>
    <t>lant drujba/motofierastrau</t>
  </si>
  <si>
    <t>42675100-9 Piese pentru ferastraiecu lant</t>
  </si>
  <si>
    <t>03111000-2 Seminte</t>
  </si>
  <si>
    <t>seminte gazon universal 2 kg</t>
  </si>
  <si>
    <t>Servicii de intretinere-reparare și revizire generala a ascensoarelor Sediului Central al UMC din Constanta, Str. Mircea cel Batran nr.104 pentru perioada mai 2024-30.04.2025</t>
  </si>
  <si>
    <t>TN 227K, C, M, Y  - 5 BUC (2 negre si 3 color)</t>
  </si>
  <si>
    <t>Comision plata drepturi vamale înstiintare de plata awb 2251275390</t>
  </si>
  <si>
    <t>Comision plata drepturi vamale înstiintare de plata awb 3706378351</t>
  </si>
  <si>
    <t>Comision plata drepturi vamale înstiintare de plata awb 1644674043</t>
  </si>
  <si>
    <t>IMO model course 1,22 Editia 2023 E-book</t>
  </si>
  <si>
    <t>Pat pliant cu tablie, 3 buc</t>
  </si>
  <si>
    <t>servicii de remediere defectiune la instalatia de utilizare gaze naturale si verificare tehnica periodica a instalatiei de utilizare gaze naturale la Sediul Lac Mamaia;
servicii de remediere defectiune la instalatia de utilizare gaze naturale la Sediul Lac Mamaia (remediere pierderi de gaz robinet sferic din instalatia de gaze subternae, reproiectare+reavizare+receptie+punere in functiune alimentare cu gaze naturale, inlocuire senzor detectie gaze defect)</t>
  </si>
  <si>
    <t xml:space="preserve"> certificat digital calificat pentru 1 an, 1 persoană, în cloud</t>
  </si>
  <si>
    <t>CONTRACT servicii de internet si televiziune prin cablu</t>
  </si>
  <si>
    <t>18512200-3 Medalii</t>
  </si>
  <si>
    <t xml:space="preserve">sticle termos-18 buc, 17 genti sport antrenament, 15 veste departajare, 12 seturi tibiere, 12 mingii fotbal locul 1, 12 mingii fotbal locul 2, 5 mingii baschet locul 1, 5 mingii baschet locul 2, 5 bentite sport cap, 5 mansete tenis, 1 set palete mingii tenis de masa, 1 set palete mingii, fileu si husa, 2 sepci sport reglabile </t>
  </si>
  <si>
    <t>37400000-2</t>
  </si>
  <si>
    <t>50532000-3 - Servicii de reparare si de intretinere a masinilor si aparatelor electrice si a echipamentului conex (Rev.2)</t>
  </si>
  <si>
    <t>Servicii de constatare defectiuni si intocmire devize de reparatii pentru echipamente de intretinere spatii verzi - 2 motounelte si 2 masini de tuns gazon</t>
  </si>
  <si>
    <t>drum unit DR214K -A85Y0RD, montaj inclus, pentru Konica Minolta Bizhub C227</t>
  </si>
  <si>
    <t>adeziv panouri acustice 4 bucati</t>
  </si>
  <si>
    <t>Tablou electric: 8 module de 18mm, 1 rand, aparent, cu usa, grad de protectie min.IP40_1 buc; Cablu CYY-F, 3 conductoare cupru, fiecare cu sectiunea 2.5mmp, izolatie PVC, tensiune nominală: 0.6/1 KV_150ml</t>
  </si>
  <si>
    <t>31680000-6 - Articole si accesorii electrice (Rev.2)</t>
  </si>
  <si>
    <t>motofierastrau, 1 bucata</t>
  </si>
  <si>
    <t>44511000-5 Scule de mana</t>
  </si>
  <si>
    <t>redeventa  ptr. Teren de 2040 mp trimestrul I 2024</t>
  </si>
  <si>
    <t>STCW CONVENTION E-BOOK</t>
  </si>
  <si>
    <t>roll up personalizat, 1 buc</t>
  </si>
  <si>
    <t>09331000-8 - Panouri solare</t>
  </si>
  <si>
    <t xml:space="preserve">servicii de constatare/diagnosticare defectiuni multifunctionale </t>
  </si>
  <si>
    <t>servicii de perfectionare in perioada 22-23.05.2024 , 2 persoane</t>
  </si>
  <si>
    <t>79633000-0</t>
  </si>
  <si>
    <t>50 buc mapa de prezentare personalizata,2 buc roll up personalizat, 50 buc carnet A5 personalizat ptr. Curs Securitate Cibernetica Maritima</t>
  </si>
  <si>
    <t>Contract subsecvent nr 1 articole de curatenie si menaj (acord cadru ONAC nr 2098/11.07.2023)</t>
  </si>
  <si>
    <t>servicii de promovare UMC în revista The Knowledge Review tiparita si online</t>
  </si>
  <si>
    <t>30192170-3 Panouri de afisare </t>
  </si>
  <si>
    <t>servicii pregatire de sezon motoare ambarcatiuni</t>
  </si>
  <si>
    <t>50240000-9 Servicii de reparare si de intretinere si servicii conexe pentru transportul maritim si pentru alte echipamente</t>
  </si>
  <si>
    <t>taxa membru fondator la clusterul SMART CITY</t>
  </si>
  <si>
    <t>acumulator Lithiu Pylontech US500, 4,8kW</t>
  </si>
  <si>
    <t>31434000-7 Acumulatori cu litiu (Rev.2)</t>
  </si>
  <si>
    <t>32420000-3 - Echipament de retea (Rev.2)</t>
  </si>
  <si>
    <t>rack 19 inch + 4 rafturi fixe ptr. rack</t>
  </si>
  <si>
    <t>Evaluare periodica a programului de studii universitare de licenta "Inginerie si management in domeniul transporturilor"</t>
  </si>
  <si>
    <t>Servicii de printare color de machete pentru concurs si dipome PTR. Concursul judetean de planuri de afaceri</t>
  </si>
  <si>
    <t>Servicii de catering activitatea Capitan pe nava viitorului - 60 persoane, 1 oferta</t>
  </si>
  <si>
    <t>placheta aniversara cu caseta de plus</t>
  </si>
  <si>
    <t>39298700-4 - Trofee (Rev.2)</t>
  </si>
  <si>
    <t>30233100-2 Unitati de memorie (Rev.2)</t>
  </si>
  <si>
    <t xml:space="preserve">CONTRACT Servicii de mentenanță și reparare a centralelor termice și punctului termic, precum și a instalațiilor și echipamentelor aferente </t>
  </si>
  <si>
    <t>servicii de manipulare si transport echipamente de la puncte de lucru Transelectrica SA-STT Constanta la Sediul Lac Mamaia al UMC</t>
  </si>
  <si>
    <t>63110000-3 Servicii de manipulare a incarcaturilor; 60000000-8 Servicii de transport (cu exceptia transportului de deseuri)</t>
  </si>
  <si>
    <t>64110000-0  - Servicii postale (Rev.2)   64120000-3 - Servicii de curierat (Rev.2)  63110000-3 Servicii de manipulare a incarcaturilor  60000000-8 Servicii de transport (cu exceptia transportului de deseuri)</t>
  </si>
  <si>
    <t>50610000-4 - Servicii de reparare şi de întreţinere a echipamentului de securitate</t>
  </si>
  <si>
    <t>CONTRACTE Servicii de mentenanta si reparatii la instalatiile de detectare, semnaliare, alarmare, iluminat de siguranta, trape si ferestre de desfumare actionate electric in caz de incendiu, precum si la sistemele de supraveghere video -CTV  (01.05.2024-31.12.2024 cu posibilitatea prelungirii pana max. la 30.04.2025)</t>
  </si>
  <si>
    <t>servicii de cazare 2 persoane, Timisoara, 25-28 aprilie</t>
  </si>
  <si>
    <t>aparat de dezumidificare</t>
  </si>
  <si>
    <t>42113161-0 Deumidificatoare</t>
  </si>
  <si>
    <t>medalii locul 1+2+3(18+18+18) + lanyard-uri (54)</t>
  </si>
  <si>
    <t>ulei lubrifiere sisteme motofierastrau 10 litri</t>
  </si>
  <si>
    <t>09211000-1 Uleiuri lubrifiante si agenti lubrifianti</t>
  </si>
  <si>
    <t>servicii revizie barci de serviciu si de salvare (remediere deficiente constatate)</t>
  </si>
  <si>
    <t>taxa anuala de membru in cadrul IAMU</t>
  </si>
  <si>
    <t>IAMU</t>
  </si>
  <si>
    <t>Panouri fotovoltaice monocristaline, 550W, 9 buc</t>
  </si>
  <si>
    <t>006R04368 - 2 buc, 006R04369, 70, 71 - 3 buc</t>
  </si>
  <si>
    <t>motor, sistem de guvernare hidraulic, instalatie electrica si GPS pentru ambarcatiune</t>
  </si>
  <si>
    <t>34520000-8 Ambarcatiuni</t>
  </si>
  <si>
    <t>Supraveghere si monitorizare anuala/intermediara a cursurilor organizate de un furnizor de educatie, de formare profesionala sau de perfectionare- Reautorizare cursuri Operarea si Intretinerea echipamentelor electrice de inalta tensiune de la bordul navelor</t>
  </si>
  <si>
    <t>Servicii de catering ptr. 27 participanti in perioada 24.04-25.04.2024 la evenimentul "Primul Curs de Securitate Cibernetica Maritima al Uniunii Europene"</t>
  </si>
  <si>
    <t>Servicii de restaurant ptr. 27 participanti in 24.04.2024 la evenimentul "Primul Curs de Securitate Cibernetica Maritima al Uniunii Europene"</t>
  </si>
  <si>
    <t>masina de tuns gazon</t>
  </si>
  <si>
    <t>31680000-6 - Articole şi accesorii electrice</t>
  </si>
  <si>
    <t xml:space="preserve"> certificat digital calificat pentru  anul 2024, Cristina Dragomir Manager proiect</t>
  </si>
  <si>
    <t>distrugator documente</t>
  </si>
  <si>
    <t>48620000-0 Sisteme de operare; 48510000-3 Pachete software de comunicatii și multimedia(Rev.2)</t>
  </si>
  <si>
    <t>buget cercetare</t>
  </si>
  <si>
    <t>Abonament anual acordare domeniu si host revista Journal of Marine Technology and Environment (30.06.2024-29.06.2025)</t>
  </si>
  <si>
    <t>42122220-8 Pompe de ape reziduale</t>
  </si>
  <si>
    <t>cafetiera/expresor compatibil Nescafe Dolce</t>
  </si>
  <si>
    <t>Cutie filtre cafea cu 1000 buc curs DP</t>
  </si>
  <si>
    <t>revizii tehnice periodice microbuze CT02UMC si CT03UMC</t>
  </si>
  <si>
    <t xml:space="preserve">71356100-9 Servicii de control tehnic </t>
  </si>
  <si>
    <t>bilet avion Otopeni-Timisoara</t>
  </si>
  <si>
    <t>steag Romania de exterior -7 buc, steag UE de exterior -7 buc, suport pentru perete-2 buc, lance de lemn-8 buc</t>
  </si>
  <si>
    <t>35821000-5 Steaguri</t>
  </si>
  <si>
    <t>dulap organizator pentru chei, 2 bucati</t>
  </si>
  <si>
    <t>44421700-4 Cutii si dulapioare</t>
  </si>
  <si>
    <t xml:space="preserve">2024_ SERVICII PENTRU HORTICULTURA                                                                                                 </t>
  </si>
  <si>
    <t>77300000-3</t>
  </si>
  <si>
    <t>taxa anuala membru in cadrul WEGEMT</t>
  </si>
  <si>
    <t>boxa activa 2 bucati, suport boxe 2 bucati, kit microfon wireless dual</t>
  </si>
  <si>
    <t>32342412-3 Boxe
32340000-8 Microfoane si difuzoare</t>
  </si>
  <si>
    <t>106RO3484, 85, 86, 87 - 8 buc</t>
  </si>
  <si>
    <t>79400000-8 - Consultanţă în afaceri şi în management şi servicii conexe</t>
  </si>
  <si>
    <t>2024_ SERVICII DE CONSULTANȚĂ</t>
  </si>
  <si>
    <t>servicii de reevaluare a activelor fixe corporale</t>
  </si>
  <si>
    <t>79419000-4 Servicii de consultanta in domeniul evaluarii</t>
  </si>
  <si>
    <t>22450000-9 Imprimate nefalsificabile</t>
  </si>
  <si>
    <t>carnet student persoanlizat cu datele universitatii, 12 file/24 pagini, coperti cartonate, imprimat alb-negru, 2000 bucati</t>
  </si>
  <si>
    <t xml:space="preserve">servicii de toaletare arbori </t>
  </si>
  <si>
    <t>Comision plata drepturi vamale înstiintare de plata awb 8436538784</t>
  </si>
  <si>
    <t>Servicii de reparatie echipamente de intretinere spatii verzi - 2 motounelte si 2 masini de tuns gazon Husqvarna</t>
  </si>
  <si>
    <t>Produse de protocol pentru perioada iunie-august 2024</t>
  </si>
  <si>
    <t>mapa prezentare personalizata - 150 bucati, lanyard personalizat -150 bucati, roll-up personalizat -2 bucati</t>
  </si>
  <si>
    <t>activitate extracuriculara
Sesiune de Comunicari Stiintifice</t>
  </si>
  <si>
    <t>produse de papetarie ptr. Sesiunea de Comunicari Stiintifice a studentilor la UMC (sacose hartie, set pix Parker, pix cu gel, textmarker, caiet cu spira, clipboard, roller cu gel)</t>
  </si>
  <si>
    <t>promovare oferta educationala  UMC (spot video de prezentare, promovare pe website-ul evenimentului si pe website-ul CCINA cu link catre website-ul propriu, prezentarea universitatii in brosura evenimentului)</t>
  </si>
  <si>
    <t>servicii de intocmire documentatie tehnico-economica pentru Lucrari de reparatii curente la Cladirea C4 CSUN</t>
  </si>
  <si>
    <t>71322100-2  Servicii de estimare pentru lucrari publice</t>
  </si>
  <si>
    <t>videoproiector 1 buc, cablu HDMI 4K T-T 15 m - 1 buc</t>
  </si>
  <si>
    <t>materiale constructii pentru efectuarea de reparatii curente (dusumea-40 buc, roata-1 buc, camera dinbutil-1 buc, rola fixa mobilier-6 buc, jgheab-4 buc, capac jgheab-2 buc, racord burlan-1 buc, bratara jgheab-4 buc, carlig jgheab-12 buc, burlan-1 buc, bratara burlan-3 buc, polita-3 buc, bait-2 buc, lac 2,5l-2 buc, email 4l-5 buc, set trafalet-4 seturi, pensula-10 buc, diblu cui-4 seturi, surub gips-carton-2 seturi, surub gips-carton-1 set, tencuiala decorativ 25 kg-2 buc, amorsa 15 kg-2 buc)</t>
  </si>
  <si>
    <t>produse si materiale sanitare</t>
  </si>
  <si>
    <t>35120000-1 Sisteme si dispozitive de supraveghere si de securitate
79930000-2 Servicii de proiectare specializata</t>
  </si>
  <si>
    <t>dispenser cu senzor-5 buc, rola prosop-100 buc</t>
  </si>
  <si>
    <t>Servicii de catering ptr. Sesiunea de Comunicari Stiintifice a studentilor 24-26.05.2024</t>
  </si>
  <si>
    <t>Servicii verificare tehnica anuala CNCIR 2 ascensoare persoane</t>
  </si>
  <si>
    <t>europubele 240 litri, cu capac, cu roti durabile, culoare negru/galben/verde/albastru</t>
  </si>
  <si>
    <t>34928480-6 Containere si pubele de deseuri</t>
  </si>
  <si>
    <t>telecomenzi universale ptr. Aer conditionat LDK camin SLM - 10 buc</t>
  </si>
  <si>
    <t xml:space="preserve"> iunie</t>
  </si>
  <si>
    <t>inspectie tehnica periodica (ITP) autobuze CT02UMC+ CT03UMC</t>
  </si>
  <si>
    <t>38821000-6 - Aparate de radiotelecomanda (Rev.2)</t>
  </si>
  <si>
    <t>Aparate de aer conditionat 9000 BTU - 4 buc (E201, E205, Biblioteca CSUN CSUN parter, Camin Far 3 Birou Administrator)</t>
  </si>
  <si>
    <t>sarma sudura inox 0,8 mm, rola, 1 kg; diblu 10x80 mm Fischer sau echivalent calitativ - 50 buc</t>
  </si>
  <si>
    <t>produse de papetarie pentru Admitere 2024</t>
  </si>
  <si>
    <t>taxa publicare doua articole acceptate spre publicare Conferinta MODTECH 2024</t>
  </si>
  <si>
    <t>dispenser hartie igienica jumbo - 45 buc; role hartie - 204 buc</t>
  </si>
  <si>
    <t>suport de hartie igienica din material metalic inoxidabil - 40 buc</t>
  </si>
  <si>
    <t>44411000-4 Articole sanitare (Rev.2)</t>
  </si>
  <si>
    <t>Servicii de asistenta in utilizarea solutiei Admitere Online</t>
  </si>
  <si>
    <t>Bilet avion Sofia-Bucuresti-Sofia, 17.06-19.06</t>
  </si>
  <si>
    <t>55100000-1 - Servicii hoteliere; 55300000-3 - Servicii de restaurant şi de servire a mâncării</t>
  </si>
  <si>
    <t xml:space="preserve">2024_SERVICII HOTELIERE, DE RESTAURANT (ANEXA 2 din Legea 98/2016)    </t>
  </si>
  <si>
    <t xml:space="preserve">2024_SERVICII DE CATERING ȘI SERVICII DE CANTINĂ (ANEXA 2 din Legea 98/2016)   </t>
  </si>
  <si>
    <t>55100000-1 - Servicii hoteliere</t>
  </si>
  <si>
    <t>servicii de cazare 1 persoana, 01-04.07.2024, Atena, Grecia</t>
  </si>
  <si>
    <t>taxa participare /publicare Conferinta ATINER Atena, Grecia 01-04.07.2024</t>
  </si>
  <si>
    <t xml:space="preserve"> certificat digital calificat pentru  anul 2024, Faitar Catalin</t>
  </si>
  <si>
    <t>60 Fanta 0.33l</t>
  </si>
  <si>
    <t xml:space="preserve">15000000-8 </t>
  </si>
  <si>
    <t>proiect CNFIS-FDI-2024-F-0702</t>
  </si>
  <si>
    <t>60 meniuri</t>
  </si>
  <si>
    <t>Curs Consilier orientare privind cariera cod COR 242306</t>
  </si>
  <si>
    <t>80530000-8 Servicii de formare profesionala (Rev.2)</t>
  </si>
  <si>
    <t>39294100-0 Produse informative si de promovare</t>
  </si>
  <si>
    <t>Servicii de transport cu un autocar de 50 de persoane in data de 20.05.2024 ptr. Transportul a 28 de elevi de la Liceul Teoretic Baneasa si a 20 de elevi de la Liceul Teoretic Negru Voda si a profesorilor insotitori din localitatile Baneasa, respectiv Negru Voda catre Constanta si retur.</t>
  </si>
  <si>
    <t>60140000-1 - Ttransport de pasageri ocazional</t>
  </si>
  <si>
    <t>Servicii de productie spot radio si difuzare</t>
  </si>
  <si>
    <t>79341000-6-
Servicii de publicitate</t>
  </si>
  <si>
    <t>Abonament anual la platforma Zoom pentru activitatea A5 - Realizarea, editare si difuzare de material educational filmat, cu continut inclusiv</t>
  </si>
  <si>
    <t>72540000-2 Servicii de actualizare informatica (Rev.2)</t>
  </si>
  <si>
    <t>696 lei (139.90 Euro)</t>
  </si>
  <si>
    <t>baloane personalizate - 300 bucati</t>
  </si>
  <si>
    <t>hard disk categorie Enterprise min 20TB - 4 buc</t>
  </si>
  <si>
    <t>banner conferinta "The 8th Black Sea Cybersecurity Conference (Cyber ETEE Conference)- Cybersecurity Synergies a Digitalised World</t>
  </si>
  <si>
    <t>servicii de coffe break perioada 17-20.06.2024, Black Sea Cyber Security Conference 2024 editia 8</t>
  </si>
  <si>
    <t>servicii de servire a mesei 17-20.06.2024 Cyber ETEE Summer School 2024, editia a treia</t>
  </si>
  <si>
    <t>servicii de coffe break perioada 17-20.06.2024, Scoala de vara Cyber ETEE Summer School 2024 editia a treia</t>
  </si>
  <si>
    <t>toner negru W2070A - 1 buc,1  set tonere color W2071A+W2072A+W2073A 700 pagini</t>
  </si>
  <si>
    <t>taxa acreditare program de studii universitare de doctorat Inginerie navala si navigatie</t>
  </si>
  <si>
    <t>baterii alcaline pentru dispensere prosoape, capacitate 17000mAh, 80 bucati</t>
  </si>
  <si>
    <t>Materiale personalizate:abtipilduri barca-3 buc, panza de ext in forma de triunghi - 1 buc, pop up exterior - 1 buc, steag pana - 2 buc</t>
  </si>
  <si>
    <t>masa plianta ptr. Gradina - 4 buc</t>
  </si>
  <si>
    <t>folie geam sablare 5 buc</t>
  </si>
  <si>
    <t>44172000-6 Folii (constructii) (Rev.2)</t>
  </si>
  <si>
    <t>Achizitii și materiale pe "Consumables and supliers; Dissemination cost"</t>
  </si>
  <si>
    <t>proiect 2024</t>
  </si>
  <si>
    <t>Achizitii și materiale (Banda metalica perforata pentru montaj) pe "Purchase costs"</t>
  </si>
  <si>
    <t>Achizitii și materiale (Tija filetata, Strip ncolier, Sarma hotel, Alcool izopropilic pentru montaj) pe "Consumables and supliers; Dissemination cost"</t>
  </si>
  <si>
    <t>Achizitie materiale (Cablu HDMI, Cablu inox, cleme inox, carabine inox, intinzator otel) pe "Purchase costs"</t>
  </si>
  <si>
    <t>Taxa participare+publicare lucrare conferinta ATOM 2024 pe "Consumables and supliers; Dissemination costs"</t>
  </si>
  <si>
    <t>250 euro</t>
  </si>
  <si>
    <t>Taxa participare+publicare lucrare Seventh Int. Scientific Conference pe "Consumables and supliers; Dissemination costs"</t>
  </si>
  <si>
    <t>395 euro</t>
  </si>
  <si>
    <t>Servicii de transport colet cu asigurare la Varna, Bulgaria</t>
  </si>
  <si>
    <t>taxa participare si publicare lucrare Conferinta Alternative Energy Sources, Materials &amp; Technologies (AESMT'24)</t>
  </si>
  <si>
    <t>servicii de curierat Varna, Bulgaria</t>
  </si>
  <si>
    <t>iunie 2024</t>
  </si>
  <si>
    <t xml:space="preserve">2024_REVIZII, REPARATII, PIESE, VERIFICARI MASINI, VERIFICARE SI DESCARCARE TAHOGRAF                                                                          </t>
  </si>
  <si>
    <t>Adeziv Poxipol, 1 buc</t>
  </si>
  <si>
    <t>Brat stergator luneta P307, 1 buc</t>
  </si>
  <si>
    <t>Transfer privat Otopeni-Constanta-Otopeni 17.06-19.06.2024, 1 persoana</t>
  </si>
  <si>
    <t>Cazare hotel, 17.06-19.06, 1 persoana</t>
  </si>
  <si>
    <t>79633000-0 - Servicii de perfecţionare a personalului</t>
  </si>
  <si>
    <t>Servicii de perfecţionare a personalului (Works - Educational Services ETEE Summer School</t>
  </si>
  <si>
    <t>ETEE Summer School</t>
  </si>
  <si>
    <t>Servicii de perfecţionare a personalului (79633000-0); 80530000 -8 Servicii de formare profesionala</t>
  </si>
  <si>
    <t>servicii de creare si predare cursuri in cadrul Conferintei First Maritime Cybersecurity Course of the European Union, 24-25 aprilie 2024</t>
  </si>
  <si>
    <t>buget ESDC - European Security and Defence College</t>
  </si>
  <si>
    <t>80330000-6 Servicii de formare profesionala in domeniul securitatii</t>
  </si>
  <si>
    <t>bilet de avion Londra-Constanta, Conferinta First Maritime Cybersecurity Course of the European Union, 24-25 aprilie 2024</t>
  </si>
  <si>
    <t>buget ESDC - European Security and Defecnce College</t>
  </si>
  <si>
    <t>servicii de transport Luton-Bicester</t>
  </si>
  <si>
    <t>servicii de cazare in Constanta, 24-25 aprilie 2024, 1 persoana si servicii de restaurant</t>
  </si>
  <si>
    <t>55100000-1 - Servicii hoteliere
55300000-3 Servicii de restaurant si de servire a mancarii</t>
  </si>
  <si>
    <t>servicii de internet Laborator de Televiziune si Multimedia pentru o perioada de 12 luni</t>
  </si>
  <si>
    <t>materiale generale si de asamblare_1</t>
  </si>
  <si>
    <t>44100000-1
44400000-4</t>
  </si>
  <si>
    <t xml:space="preserve">proiect CNFIS-FDI-2024-0564 </t>
  </si>
  <si>
    <t>proiect 2024 BLOW</t>
  </si>
  <si>
    <t>scule si dispozitive de lucru_1</t>
  </si>
  <si>
    <t xml:space="preserve">44510000-8 Scule
44512000-2 Diverse scule de mana </t>
  </si>
  <si>
    <t>articole si accesorii electrice_1 (stabilizator de tensiune, sursa de alimentare 10kV)</t>
  </si>
  <si>
    <t>31680000-6 Articole si accesorii electrice</t>
  </si>
  <si>
    <t>buget proiect CNFIS-FDI-2024-0564</t>
  </si>
  <si>
    <t>aparate de masura si control_1 (senzor de presiune cu display 250 bar, traductoare de presiune absoluta 0-1.6 bar -4 buc, traductori presiune absoluta 0- 4bar-1 buc, traductori presiune absolută 0- 10bar, senzori de presiune pneumatica  diferentiala -1 - 1 bar- 2 buc, senzori de presiune pentru pneumatica diferentiala  -1 - 10 bar- 2 buc, senzori de presiune relativa  -1 - 10 bar - 1 buc, senzori de presiune relativa  -1 - 6 bar -1 buc, Senzori de presiune relativa cu afisaj  -1 - 6 bar-1 buc, senzori de temperatura cu afisaj -50-150-2 buc, Senzori de temperatura-50-150-2 buc, manometru diferential cu conectori radiali paraleli 0-2.5 bar-2 buc, manometru Diferential digital poetabil- 1 buc, )</t>
  </si>
  <si>
    <t>38400000-9 Instrumente de verificare a proprietatilor fizice</t>
  </si>
  <si>
    <t>proiect CNFIS-FDI-2024-0564</t>
  </si>
  <si>
    <t>33793000-5 Sticlarie pentru laborator</t>
  </si>
  <si>
    <t>aparatura, sticlarie si reactivi pentru laborator_1</t>
  </si>
  <si>
    <t>laptop 15,6 inch, 7 bucati, monitor LED IPS 32 inch, 12 bucati</t>
  </si>
  <si>
    <t>30213100-6 Computere portabile
30231300-0 Ecrane de afisare</t>
  </si>
  <si>
    <t>sistem de supraveghere_1</t>
  </si>
  <si>
    <t>cod CPV principal 35125300-2 Camere video de securitate (Rev.2)</t>
  </si>
  <si>
    <t>ambarcatiuni pneumatice_1 (barca gonflabilă cu  suport pentru motor, motor barcă cizmă scurtă 2,3 CP, 4T si elice cu 3 pale, sonar cu ecran de 9”, cu sondă si suport)</t>
  </si>
  <si>
    <t>cod CPV 34522450-1 Ambarcatiuni pneumatice</t>
  </si>
  <si>
    <t>comanda CNC freza verticala cu 3 axe</t>
  </si>
  <si>
    <t>42961000-0 Sisteme de comanda si control</t>
  </si>
  <si>
    <t>buget comisia europeana evenimet</t>
  </si>
  <si>
    <t>materiale intretinere spatii verzi (coasa 80 cm-1 buc, coasa 180 cm-1 buc, cutit-1 buc, secera-1 buc, foarfeca otel-1 buc, foarfeca otel carbon-2 buc, furtun 100 m-100 ml, duza si conectori-1 buc)</t>
  </si>
  <si>
    <t>44511000-5 Scule de mana
44100000-1  - Materiale de constructii si articole conexe (Rev.2)</t>
  </si>
  <si>
    <t>79810000-5</t>
  </si>
  <si>
    <t>106RO3695-1  buc, 106R3488 - 2 buc</t>
  </si>
  <si>
    <t>litere volumetrice</t>
  </si>
  <si>
    <t>35261000-1 Panouri de informare</t>
  </si>
  <si>
    <t xml:space="preserve">Taxa participare eveniment "Tomis Maritime Expo" Constanta, iunie 2024
</t>
  </si>
  <si>
    <t>44523000-2 - Balamale, montaje şi garnituri</t>
  </si>
  <si>
    <t>balamale usi aluminiu cu montaj inclus, 8 buc</t>
  </si>
  <si>
    <t>memorie server DDR3, 16GB, 12 bucati</t>
  </si>
  <si>
    <t>proiect CNFIS-FDI-2024-F-0530</t>
  </si>
  <si>
    <t>conuri de semnalizare-Acces interzis</t>
  </si>
  <si>
    <t>34928460-0 - Conuri de semnalizare</t>
  </si>
  <si>
    <t>achizitie 100 bucati sacose hartie</t>
  </si>
  <si>
    <t>certificat digital calificat 2 ani, 1 persoana</t>
  </si>
  <si>
    <t>aranjament floral evenimente Black Sea Cyber Security Conference (editie 8) si Cyber ETEE Summer School (editie 3)</t>
  </si>
  <si>
    <t>publicitate in moniorul oficial partea a III-a</t>
  </si>
  <si>
    <t>apa plata - 12 buc, coca cola - 36 buc, cafea Fortuna Gusto 250 g m- 3 pachete, pahare albe 100 buc/set - 2 seturi, servetele 100 buc/pache - 3 pachete, palete lemn - 1 punga, zahar alb pliculete - 1 cutie</t>
  </si>
  <si>
    <t>servicii de catering ptr. 25.06.2024</t>
  </si>
  <si>
    <t>Servicii de catering 13 persoane</t>
  </si>
  <si>
    <t>proiect ERASMUS 000151720</t>
  </si>
  <si>
    <t>computer de birou tip AIO</t>
  </si>
  <si>
    <t>proiect ERASMUS 000141386</t>
  </si>
  <si>
    <t>Monitor LED 27", 4K, UHD</t>
  </si>
  <si>
    <t>SSD extern</t>
  </si>
  <si>
    <t>Set 4 acumulatori R6 2500mAh+Incarcator acumulatori</t>
  </si>
  <si>
    <t>31680000-6</t>
  </si>
  <si>
    <t xml:space="preserve"> transfer Ist  - hotel Chatto, transfer Constata -Otopeni si retur</t>
  </si>
  <si>
    <t>proiect ERASMUS+, GREENPORT Grant Agreement - GAP -101139879</t>
  </si>
  <si>
    <t>bilete avion Otopeni-Istanbul si retur</t>
  </si>
  <si>
    <t xml:space="preserve">Cazare Chatto hotel Istanbul 27-29.02.2024, </t>
  </si>
  <si>
    <t>CF410X - 2 BUC; CF411X, CF412X, CF413X - 3 BUC</t>
  </si>
  <si>
    <t>33.109-46.051</t>
  </si>
  <si>
    <t>Reparatie chiller CLIMAVENTA HCAT/B Sediu Central</t>
  </si>
  <si>
    <t>45259000-7 Reparare si intretinere a echipamentelor
(Rev.2)</t>
  </si>
  <si>
    <t>2024_SERVICII ȘI PRODUSE DE REPARARE SI DE INTRETINERE A  GRUPURILOR DE REFRIGERARE; Piese si accesorii</t>
  </si>
  <si>
    <t>50700000-2 Servicii de reparare si de intretinere a instalatiilor de constructii</t>
  </si>
  <si>
    <t>Cazare in regim hotelier 19-22 iunie 2024 Cristina Dragomir, Sorin Sintea, Mircea ZUS</t>
  </si>
  <si>
    <t>101091562 RoNaQCI-Digital-2021-QCI-01</t>
  </si>
  <si>
    <t>bilet de avion Otopeni-Liverpool-Otopeni, 2 persoane, 22-25 iulie 2024</t>
  </si>
  <si>
    <t>proiect de tip IAMU, acronim NOFOUL)</t>
  </si>
  <si>
    <t>Produse personalizate eveniment Maritime Summer University 2024 (100 agende A5, 100 bratari, 100 brelocuri, 100 hat, 300 pixuri, 110 tricouri-produse personalizate)</t>
  </si>
  <si>
    <t>servicii de servire a mesei 17-20.06.2024, Conferinta Black Sea Cyber Security 2024 editia 8</t>
  </si>
  <si>
    <t>CF350A NEGRU - 2 buc ; C,M,Y - 3 buc</t>
  </si>
  <si>
    <t>408184, 185, 187, 186 - 4 buc</t>
  </si>
  <si>
    <t>unitate fuser OKI MC562wc 1 buc</t>
  </si>
  <si>
    <t>Servicii de vulcanizare pentru CT12UMC (VW Caravelle)</t>
  </si>
  <si>
    <t>31431000-6 Acumulatori cu placi de plumb si acid sulfuric (Rev.2)</t>
  </si>
  <si>
    <t>Acumulator auto 12V/60Ah/510A CT 10 UMC, Dacia Duster</t>
  </si>
  <si>
    <t>TN423BK - 2 BUC; TN423C; Y; M - 3 BUC</t>
  </si>
  <si>
    <t>mouse usb - 5 buc</t>
  </si>
  <si>
    <t>30237410-6 Mouse pentru computer (Rev.2)</t>
  </si>
  <si>
    <t>Servicii de remediere a defectiunilot constatate la sistemul de racire  a autovehicului UMC (Dacia Logan Van)</t>
  </si>
  <si>
    <t>multifunctionala A4 - laborator E208"Laborator de semnale si sisteme"</t>
  </si>
  <si>
    <t>30232110-8 - Imprimante laser</t>
  </si>
  <si>
    <t>2024_UTILAJE AGRICOLE ȘI PIESE DE SCHIMB</t>
  </si>
  <si>
    <t>16000000-5 Utilaje agricole si piese de schimb</t>
  </si>
  <si>
    <t>tocator crengi 2800 W-1 buc, masina de tuns iarba 4.2kW-2 buc, motocoasa -2 buc, trimmer gazon 280 W-1 buc, cap cu fir pt motocoase/trimmere-3 buc, fir pt motocoasa/trimmer -3 buc</t>
  </si>
  <si>
    <t>16160000-4 Diverse echipamente de gradinarit
16300000-8 Seceratoare</t>
  </si>
  <si>
    <t>prelungitor min 20 m min 3500 W - 3 bucati</t>
  </si>
  <si>
    <t>31224810-3 Cabluri prelungitoare</t>
  </si>
  <si>
    <t>Masă rotunda, pliabilă, pentru târguri, conferințe 3 buc; husa masa targ/conferinte 3 buc</t>
  </si>
  <si>
    <t>LOT 1: DP Logbook-uri pentru anul 2024 ( 300 DP Logbook -uri Nautical Institute</t>
  </si>
  <si>
    <t>LOT 2: DP Logbook-uri pentru anul 2024 (190 DP Logbook -uri IMCA)</t>
  </si>
  <si>
    <t>servicii de catering eveniment Scoala de vara IEEE de Antene, Propagare și aplicații RFID, 26-27 august 20224, 30 persoane</t>
  </si>
  <si>
    <t>32342412-3 Boxe</t>
  </si>
  <si>
    <t>stick-uri USB eveniment Scoala de vara IEEE de Antene, Propagare și aplicații RFID, 26-27 august 20224, 150 buc</t>
  </si>
  <si>
    <t>suport laptop care asigura circulatia optima a aerului, ajutand astfel la evitarea supraincalzirii</t>
  </si>
  <si>
    <t>30237000-9 Piese si accesorii pentru computere (Rev.2)</t>
  </si>
  <si>
    <t xml:space="preserve">multifunctionala A3 </t>
  </si>
  <si>
    <t>rolete de interior sala E405</t>
  </si>
  <si>
    <t>CF411A, 412A, 413A - 3 buc; CF410X - 1 buc</t>
  </si>
  <si>
    <t>rola FTP cu sufa Cat5e de 305 m</t>
  </si>
  <si>
    <t>2024_Servicii de consultanță și dezvoltare software în domeniul TIC</t>
  </si>
  <si>
    <t>CONTRACT Servicii de spalatorie și curatatorie materiale textile</t>
  </si>
  <si>
    <t>29.762,00-43.349,00</t>
  </si>
  <si>
    <t>Materiale constructii si lacatuserie reparatii sistem fotovoltaic sediu Lac Mamaia</t>
  </si>
  <si>
    <t>Materiale electrice reparatii sistem fotovoltaic sediu Lac Mamaia</t>
  </si>
  <si>
    <t>Bauturi racoritoare</t>
  </si>
  <si>
    <t>racord rapid pentru tevi din otel - 3 bucati</t>
  </si>
  <si>
    <t xml:space="preserve"> iulie</t>
  </si>
  <si>
    <t>certificat digital calificat 1 1n, 1 persoana</t>
  </si>
  <si>
    <t>licenta anuala CST Studio Suite Teach pentru perioada 28 februarie 2024-27 februarie 2025</t>
  </si>
  <si>
    <t>switch HDMI, mouse wireless, suport perete monitor</t>
  </si>
  <si>
    <t>2024_STAȚII DE LUCRU (computer, sistem desktop, laptop, tableta, tableta grafica cu display, table interactive, monitor)</t>
  </si>
  <si>
    <t>2024_PIESE DE SCHIMB ȘI ACCESORII PENTRU STAȚII DE LUCRU (tastatura, mouse, tableta grafica fara monitor, hard/ssd extern, router, usb, acces point, memory stick, rețelistică, piese de schimb pentru stații de lucru)</t>
  </si>
  <si>
    <t>30213000-5 Computere personale (Rev.2)</t>
  </si>
  <si>
    <t>boxe wireless eveniment Scoala de vara IEEE de Antene, Propagare și aplicații RFID, 26-27 august 2024, 2 buc</t>
  </si>
  <si>
    <t>2024_SERVICII PRIVIND DESEURILE MENAJERE SI DESEURILE</t>
  </si>
  <si>
    <t>90500000-2</t>
  </si>
  <si>
    <t>servicii colectare deseuri chimice</t>
  </si>
  <si>
    <t>90520000-8 Servicii privind deseurile radioactive, toxice, medicale si periculoase (Rev.2)</t>
  </si>
  <si>
    <t>mape personalizate A4, 50 buc, lansare proiect ECYBRIDGE</t>
  </si>
  <si>
    <t>Produse alimentare eveniment Maritime Business Week, 26-28.06.2024</t>
  </si>
  <si>
    <t>Contract subsecvent 2 corpuri de iluminat si surse separate de lumina pentru interior, acord-cadru nr 1032/LDD/09.01.2024 ONAC</t>
  </si>
  <si>
    <t>79952000-2 Servicii pentru evenimente (Rev.2)</t>
  </si>
  <si>
    <t>servicii inchiriere scaune Festivitatea de absolvire, 280 bucati</t>
  </si>
  <si>
    <t xml:space="preserve">2024_SERVICII PENTRU EVENIMENTE (ANEXA 2 din Legea 98/2016)   </t>
  </si>
  <si>
    <t>mouse USB, 1 bucata</t>
  </si>
  <si>
    <t>multifunctionala color A4</t>
  </si>
  <si>
    <t>71241000-9 Studii de fezabilitate, servicii de consultanta, analize</t>
  </si>
  <si>
    <t>CONTRACT servicii de elaborare DALI pentru Sediul Central</t>
  </si>
  <si>
    <t>50110000-9 Servicii de reparare si de intretinere a autovehiculelor si a echipamentelor conexe (Rev.2)</t>
  </si>
  <si>
    <t>mouse cu fir, rezolutie 8000 dpi, interfata USB, senzor optic, 3 bucati</t>
  </si>
  <si>
    <t>banner Sesiunea de admitere pentru studii universitare de licenta 11-18 iulie 2024</t>
  </si>
  <si>
    <t xml:space="preserve">taxa anuala de membru in grupul DP TEG
</t>
  </si>
  <si>
    <t>toner CE341AC cyan-1 buc, toner CE340AC black -1 buc</t>
  </si>
  <si>
    <t>Comision plata drepturi vamale instiintare de plata awb 4769724164</t>
  </si>
  <si>
    <t>piesa electronica Simulator DP (Panel Thruster Half Sala E106)</t>
  </si>
  <si>
    <t>diverse produse alimentare perioada iulie-august</t>
  </si>
  <si>
    <t>aer conditionat 18000 btu, 5 bucati, servicii de montare/demontare</t>
  </si>
  <si>
    <t>memorie USB, 32 GB, port USB 3.2, 200 bucati</t>
  </si>
  <si>
    <t>set tonere imprimanta Color laserjet PRO MFP M477fdn</t>
  </si>
  <si>
    <t>aer conditionat 9000 btu, 3 bucati, servicii de montare/demontare</t>
  </si>
  <si>
    <t>servicii tiparire caiete de practicaDeck Officers- 100 exemplare
servicii tiparire caiete de practica Electrical Officers - 50 exemplare; Engine Officers - 100 exemplare</t>
  </si>
  <si>
    <t>tonere 44973508, 44469724, 44469722, 44469723 - 4 BUC pt OKI MC562WC</t>
  </si>
  <si>
    <t xml:space="preserve">taxa publicare articol activitate de cercetare Paun Mirel șI Livia Gavrilov
</t>
  </si>
  <si>
    <t>servicii actualizare documentatie tehnico-economica DALI Sala de Sport CSUN</t>
  </si>
  <si>
    <t>DALI OBIECTIV DE INVESTITII SEDIUL CENTRAL</t>
  </si>
  <si>
    <t>aer conditionat 12000 BTU - 2 buc; 9000 BTU - 1 buc</t>
  </si>
  <si>
    <t>pompa submersibila pentru apa murdara, 2 bucati</t>
  </si>
  <si>
    <t>rola FTP cu sufa metalica mono Cat5e de 305 m, 1 bucata</t>
  </si>
  <si>
    <t>lenjerie de pat 1  pers - 300 buc; lenjerie de pat 2 pers - 50 buc, perna 50x70 cm 100 buc</t>
  </si>
  <si>
    <t>39512000-4 - Lenjerie de pat (Rev.2); 39516120-9 - Perne (Rev.2)</t>
  </si>
  <si>
    <t>cos de gunoi colectare selectiva - 51 buc, ansamblu 3 cosuri colectare selectiva</t>
  </si>
  <si>
    <t>carucior profesional de curatenie, 4 bucati</t>
  </si>
  <si>
    <t>scara aluminiu pliabila cu platforma, inaltime de lucru 2,8m, 1x4 trepte, 125 kg-3 bucati</t>
  </si>
  <si>
    <t>curea "belt" pentru OKI MC562wc</t>
  </si>
  <si>
    <t>CONTRACT Furnizare 2 paturi suprapuse 900x2000 mm, 100 seturi</t>
  </si>
  <si>
    <t xml:space="preserve">sticla pentru geam termopan (furnizare si montare) </t>
  </si>
  <si>
    <t>77211400-6 - Servicii de taiere a arborilor (Rev.2)</t>
  </si>
  <si>
    <t xml:space="preserve">solutie ulei intretinere otel inoxidabil 0,4 l  </t>
  </si>
  <si>
    <t xml:space="preserve">taxa reinnoire certificat pentru program productie proprie CYMAROP, nr. 12128/14.06.2023 ORDA (Oficiul Român pentru Drepturile de Autor)
</t>
  </si>
  <si>
    <t xml:space="preserve">taxa reinnoire certificat pentru Editura NAUTICA, nr. R067027/27.12.2004 OSIM (Oficiul de Stat pentru Inventii si marci), se reinnoiecte la 10 ani
</t>
  </si>
  <si>
    <t>supape de siguranta:cu reglaj fix 3 bar 1" - 10 buc; 6 bar - 1" 3 buc; 3 bar 3/4" -1 buc; 6 bar - 1/2" 2 buc; 3 bar - 1/2" - 1 buc</t>
  </si>
  <si>
    <t>42131147-8 Supape de siguranta (Rev.2)</t>
  </si>
  <si>
    <t>redeventa  ptr. Teren de 2040 mp trimestrul II 2024</t>
  </si>
  <si>
    <t>taxa anuala acreditare Centru de testare MARLINS ATC</t>
  </si>
  <si>
    <t>5463 (1098 euro)</t>
  </si>
  <si>
    <t>CONTRACT Lucrari de ignifugare pod Camin Studentesc FAR 3</t>
  </si>
  <si>
    <t>45000000-7 Lucrari de constructii (Rev.2)</t>
  </si>
  <si>
    <t>45343100-4 Lucrari de ignifugare (Rev.2)</t>
  </si>
  <si>
    <t>septrembrie</t>
  </si>
  <si>
    <t>HP XL 302 - 2 bucati</t>
  </si>
  <si>
    <t>Etichete autoadezive</t>
  </si>
  <si>
    <t> 30199000-0 Articole de papetarie si alte articole din hartie (Rev.2)</t>
  </si>
  <si>
    <t>Produse personalizate eveniment Conferință 2024 ATOMS -100 mape carton cu buzunar personalizate</t>
  </si>
  <si>
    <t>taxa de participare online la conferinta 4th International Symposium on Sensing and Instrumentation in IoT Era, Azores, Portugalia</t>
  </si>
  <si>
    <t>Produse de protocol pentru perioada august-septembrie 2024</t>
  </si>
  <si>
    <t>taxe de aprobare a 3 cursuri ENGLEZA MARITIMA de catre ANR</t>
  </si>
  <si>
    <t>magneti color de tip buton, rotunzi, dimensiune 55mm, cu grafica personalizata</t>
  </si>
  <si>
    <t>Revizii tehnice periodice ptr. CT08WUS, CT10UMC, CT11UMC, CT12UMC</t>
  </si>
  <si>
    <t>50112100-4 Servicii de reparare a automobilelor (Rev.2)</t>
  </si>
  <si>
    <t xml:space="preserve">august </t>
  </si>
  <si>
    <t>publicare in mass media locala(presa scrisa si vorbita) a unui mesaj UMC care sa marcheze ziua Marinei</t>
  </si>
  <si>
    <t>servicii de scanare si copiere color, pliere si arhivare a Documentatiei intocmite in vederea obtinerii autorizatiei de securitate la incendiu</t>
  </si>
  <si>
    <t>79810000-5 Servicii tipografice (Rev.2)</t>
  </si>
  <si>
    <t>produse (articole si accesorii) electrice pentru efectuare instalatie electrica de alimentare camera servere din cadrul BN a UMC</t>
  </si>
  <si>
    <t>produse (articole si accesorii) electrice pentru alimetare laptopuri sala BN C02 din cadrul BN a UMC</t>
  </si>
  <si>
    <t>34928100-9 Bariere de protectie (Rev.2)</t>
  </si>
  <si>
    <t>bariera cu automatizare si sistem detectie</t>
  </si>
  <si>
    <t>Servicii tiparire "Modelarea numerica a fenomenelor termogazodinamice, mecanice, a functionarii motoarelor cu ardere interna naval;e si a sistemelor auxiliare ale acestora"</t>
  </si>
  <si>
    <t>CONTRACT furnizare, proiectare, instalare si punere in functiune (inclusiv instruire utilizator) sistem video de supraveghere si alarmare la efractie pentru Complexul Sportiv Universitar Neptun - str. Aurel Vlaicu nr.123</t>
  </si>
  <si>
    <t>Produse personalizate eveniment Conferință 2024 ATOMS (160 mape carton personalizate,  3 buc rollup)</t>
  </si>
  <si>
    <t>2024_PACHETE SOFTWARE MULTIMEDIA</t>
  </si>
  <si>
    <t>2024_LICENTE SOFTWARE GENERALE DE ADMINISTRARE ȘI OPERARE</t>
  </si>
  <si>
    <t>licenta software Anydesk Solo, 1 bucata (anuala)</t>
  </si>
  <si>
    <t>licente software Adobe Acrobat Pro 12 luni, 34 bucati (anuale)</t>
  </si>
  <si>
    <t>48620000-0 Sisteme de operare;</t>
  </si>
  <si>
    <t>48514000-4 Pachete software pentru acces la distanta (Rev.2)</t>
  </si>
  <si>
    <t>2024_LICENTE SOFTWARE DE CERCETARE</t>
  </si>
  <si>
    <t>2024_SERVICII ȘI PRODUSE DE REPARARE SI DE INTRETINERE A CENTRALELOR TERMICE ȘI A GRUPURILOR DE REFRIGERARE ; Piese si accesorii</t>
  </si>
  <si>
    <t>tabla magnetica 1 buc(200x120 cm), tabla magnetica 1 buc (100x120 cm); rame aluminiu, dimensiuni A1 8 buc</t>
  </si>
  <si>
    <t>servicii de tiparire a 100 de ex brosura format DIN-A-5 de 52 pag policromie pe hartie lucioasa</t>
  </si>
  <si>
    <t>servicii de catering ptr. 02-03.09.2024</t>
  </si>
  <si>
    <t>apa plata, coca cola, cafea Fortuna, pahare plastic, paletine lemn, cutii pliculete zahar</t>
  </si>
  <si>
    <t>taxa atribuire DOI revista JMTE</t>
  </si>
  <si>
    <t>tonere CE340A + CE341A + CE342A + CE343A pentru multifunctional HP laserjet 700 color</t>
  </si>
  <si>
    <t>2024_ SERVICII DE CONSULTANȚĂ ÎN DOMENIUL ACHIZIȚIILOR PUBLICE</t>
  </si>
  <si>
    <t>79418000-7 -Servicii de consultanta in domeniul achizitiilor</t>
  </si>
  <si>
    <t>servicii de consultanta specializata in domeniul achizitiilor publice</t>
  </si>
  <si>
    <t>ecusoane orizontale cu snur albastru - 100 buc, mape din plasatic cu elastic pe colturi A4 - 100 buc, pixuri cu mecanism - 100 buc, Agenda A5 zilnica- 100 buc_conferinta ATOMS</t>
  </si>
  <si>
    <t>activitate extracuriculara editia a VI-a Scoala de Vara</t>
  </si>
  <si>
    <t>bibliorafturi 250 buc, burete 15 buc, marker flipchart 30 buc, marker tabla 50 buc</t>
  </si>
  <si>
    <t>Servicii traducere autorizata oferta procedura SIMULATOR COMPARTIMENT MASINA PNRR si clarificari/comunicari emise pe parcursul derularii procedurii (pagini cu 2000 de caractere cu spatii incluse)</t>
  </si>
  <si>
    <t>asigurare de calatorie 6-13 octombrie 2024 in Boston, 1 persoana</t>
  </si>
  <si>
    <t>66510000-8</t>
  </si>
  <si>
    <t>bilet avion Bucuresti-Boston, 6-13 octombrie, 1 persoana</t>
  </si>
  <si>
    <t>proiect IAMU</t>
  </si>
  <si>
    <t>cazare 6-12 octombrie Boston, 1 persoana</t>
  </si>
  <si>
    <t>taxa participare Adunare Generala nr 24 IAMU</t>
  </si>
  <si>
    <t>autocolante laminate tiparite cu denumirea conferintei  - 13 buc</t>
  </si>
  <si>
    <t>banner 3X1m; roll-up ptr. Workshop "Quantum-Enhanced Cybersecuruty"</t>
  </si>
  <si>
    <t>taxa de membru asociat al The Nautical Institute</t>
  </si>
  <si>
    <t>Materiale personalizate: agende 100 buc; lanyard 200 buc, set instrumente scris 100 buc, sacosa bumbac 100 buc</t>
  </si>
  <si>
    <t>proiect CNFIS-FDI-2024-F-0669</t>
  </si>
  <si>
    <t>suport ecuson vertical - 200 buc</t>
  </si>
  <si>
    <t>CONTRACT Lucrari de reparatii curente la instalatia de alimentare cu apa rece, punct termic _ CSUN</t>
  </si>
  <si>
    <t>45453000-7 Lucrari de reparatii generale si de renovare (Rev.2)</t>
  </si>
  <si>
    <t>sursa de alimentare 220V-24V/50W-2A - 1 buc; releu electromagnetic cu soclu220V-AC - 1 buc, spray curatare contacte electrice - 1 buc</t>
  </si>
  <si>
    <t>2024_ SERVICII DE CONSULTANȚĂ ÎN AFACERI ȘI MANAGEMENT ȘI SERVICII CONEXE</t>
  </si>
  <si>
    <t>cartus cilindru negru 108R01420 - 1 buc ptr. Xerox Workcenter 6515</t>
  </si>
  <si>
    <t>taxa participare SIITME 2024 16-19.10.2024, Sibiu</t>
  </si>
  <si>
    <t>cazare 16-19.10.2024 cazare Sibiu conferinta  SIITME 2024 Mihaela Hnatiuc</t>
  </si>
  <si>
    <t>Servicii tiparire vol 2 Journal of Marine technology and Environment ptr. Anul 2024 in 15 exemplare</t>
  </si>
  <si>
    <t>sursa model ESSER 1Q8C IQM 80242, POWER CARD pentru centrala de detectie, semnalizare si alarmare la incendiu (model ESSER)</t>
  </si>
  <si>
    <t>31625100-4 Sisteme de detectare a incendiilor (Rev.2)</t>
  </si>
  <si>
    <t>Drum unit negru pentru Develop Ineo+257i A3 color</t>
  </si>
  <si>
    <t>42122220-8 - Pompe de ape reziduale (Rev.2)</t>
  </si>
  <si>
    <t>chitantiere 400 buc</t>
  </si>
  <si>
    <t>2900000-9 Diverse imprimate (Rev.2)</t>
  </si>
  <si>
    <t>buzunar ecuson vertical plastic transparent 150 bucati, snur/lanyard pentru ecusoane 150 bucati</t>
  </si>
  <si>
    <t xml:space="preserve">Camere IP PTZ 5 buc; Suport montare tip “în tavan” camera PTZ – 5 buc; Suport camera PTZ – 5 buc; - Card memorie camera PTZ – 5 buc </t>
  </si>
  <si>
    <t>32330000-5 Aparate audio si video de inregistrare si redare (Rev.2)</t>
  </si>
  <si>
    <t xml:space="preserve">HDD stocare 20 TB – 4 buc, NAS stocare rețea – 1 buc, Switch 16 porturi, managed – 1 buc </t>
  </si>
  <si>
    <t>Coca cola, Fanta, apa minerala, apa plata cafea macinata 500g, zahar pliculete, lapte cafea, pahare albe 200ml, tacamuri biodegradabile 50 buc, farfurii biodegradabile, paletine din lemn 1000 buc/punga, servetele albe 100 buc/punga</t>
  </si>
  <si>
    <t>Roll-up personalizat dimensiune 85X200 cm</t>
  </si>
  <si>
    <t>asigurare medicala de calatorie</t>
  </si>
  <si>
    <t>bilet avion Bucuresti - Boston IAMU</t>
  </si>
  <si>
    <t>servicii cazare hotel IAMU</t>
  </si>
  <si>
    <t>materiale electrice pentru toate sediile UMC</t>
  </si>
  <si>
    <t>servicii catering in perioada 16-17.09.2024</t>
  </si>
  <si>
    <t>proiect RoNaQCi</t>
  </si>
  <si>
    <t>Servicii traducere autorizată documentație de atribuire procedură SIMULATOR COMPARTIMENT MASINA PNRR</t>
  </si>
  <si>
    <t>Servicii traducere autorizată Fisa de date achizitie (47 pg cu 2000 caractere-spatii incluse) procedură SIMULATOR COMPARTIMENT MASINA PNRR</t>
  </si>
  <si>
    <t>Servicii traducere autorizată documentație de atribuire procedură SIMULATOR COMPARTIMENT MASINA PNRR (reluare)</t>
  </si>
  <si>
    <t>Servicii traducere autorizată modificari documentație de atribuire procedură SIMULATOR COMPARTIMENT MASINA PNRR (reluare)</t>
  </si>
  <si>
    <t>servicii de creare si predare cursuri in cadrul Conferintei First Maritime Cybersecurity Course of the European Union, iunie 2024</t>
  </si>
  <si>
    <t>taxa participare Conferinta IAMU</t>
  </si>
  <si>
    <t xml:space="preserve">multifunctionala A3 Catedra de Navigatie </t>
  </si>
  <si>
    <t>Grup de pompare apa (statie hidrofor)  din incinta Sediului central UMC cu servicii conexe: furnizare, manipulare, montare si punere in functiune</t>
  </si>
  <si>
    <t>Diplome de inginer si diplome de master</t>
  </si>
  <si>
    <t>Servicii de igienizare, incarcare cu agent frigorific, demontare traseu frigorific, instalare traseu frigorific 10 ml, efectuare probe vacuum, punere in functione ptr. 2 aparate de AC de 24000BTU din E109 si E110</t>
  </si>
  <si>
    <t>servicii de catering ptr. 16.09, 17.09, 18.09.2024</t>
  </si>
  <si>
    <t>servicii cazare Caravana UMC - proiect CNFIS FDI 2024-F-0702</t>
  </si>
  <si>
    <t>servicii tipografice pentru tiparirea a 70 buc afise color format A3 pe hartie lucioasa</t>
  </si>
  <si>
    <t>taxa conferinta si taxa lucrare publicata Conferinta IEEE</t>
  </si>
  <si>
    <t>actualizare ”consilier Codul Muncii”</t>
  </si>
  <si>
    <t>produse patiserie</t>
  </si>
  <si>
    <t>aranjament floral dechidere an univ</t>
  </si>
  <si>
    <t>tiparirea a 15 albume de prezenatre a UMC in limba engleza</t>
  </si>
  <si>
    <t>oct</t>
  </si>
  <si>
    <t>remediere defectiuni CT08WUS, CT11UMC, CT02UMC</t>
  </si>
  <si>
    <t>2024_Servicii de învățământ și formare profesională</t>
  </si>
  <si>
    <t>80310000-0 Servicii de formare profesionala a tinerilor (Rev.2)</t>
  </si>
  <si>
    <t>Curs fata in fata cu tematica Utilizarea AI(Artificial Intelligence) in antreprenoriat 2 zile ptr. 35 de studenti UMC in perioada 25-27.10.2024</t>
  </si>
  <si>
    <t>Supraveghere si monitorizare anuala/intermediara a cursurilor organizate de un furnizor de educatie, de formare profesionala sau de perfectionare</t>
  </si>
  <si>
    <t>Completare agent frigorific instalatie de climatizare auto CT10UMC</t>
  </si>
  <si>
    <t>scule si dispozitive de lucru</t>
  </si>
  <si>
    <t>2024_Închiriere de macarale cu operator (45510000-5)</t>
  </si>
  <si>
    <t>Servicii inchiriere macara min. 16t</t>
  </si>
  <si>
    <t>Tabla magnetica sala curs 100x120 cm</t>
  </si>
  <si>
    <t>kit cabluri Pylontech pentru laboratorul HORESEC, sediu Lac</t>
  </si>
  <si>
    <t>inchiriere container CSUN</t>
  </si>
  <si>
    <t>servicii de tiparire color a 2 postere format A1</t>
  </si>
  <si>
    <t>Produse de protocol pentru perioada octombrie-noimbrie 2024</t>
  </si>
  <si>
    <t>79980000-7 Servicii de abonare</t>
  </si>
  <si>
    <t>5 panouri mobile cu 2 fete utilizabile</t>
  </si>
  <si>
    <t>analizor de retea vectoriala portabil</t>
  </si>
  <si>
    <t>Compresor de aer tip Hilea ACO 500 - MAREHC</t>
  </si>
  <si>
    <t>Cod CPV 42123400 1 Compresoare de aer</t>
  </si>
  <si>
    <t>PROIECT MAREHC</t>
  </si>
  <si>
    <t>servicii constatare defectiune imprimanta HP laser jet MFP M477fdw</t>
  </si>
  <si>
    <t>fata de masa personalizata 300x200 mm</t>
  </si>
  <si>
    <t>bilete avion Otopeni-Cluj Napoca -Otopeni  - Adelaida Heiman la Space Systems Engineering Workshop</t>
  </si>
  <si>
    <t>Proiect ”Sistem de comunicatie satelitar asincron- demonstrator operational("store&amp;forward")"EMISAR PN-IV-P6-6.3-SOL-2024-2-0313</t>
  </si>
  <si>
    <t>bilete avion Otopeni Paris Otopeni Razvan Tamas</t>
  </si>
  <si>
    <t>bilete avion Otopeni-Cluj Napoca -Otopeni  -Andreea Platica la Space Systems Engineering Workshop</t>
  </si>
  <si>
    <t>Proiect ”Detectarea si atenuarea interferentelor GNSS emise in mod intentionat” MONITA PN-IV-P6-6.3-SOL-2024-2-2026</t>
  </si>
  <si>
    <t>bilete avion Otopeni-Cluj Napoca -Otopeni  -Razvan Tamas la Space Systems Engineering Workshop</t>
  </si>
  <si>
    <t>TRANSPORT CU MICROBUZUL PE RUTA Constanta - Aeroport Otopeni si retur  - Andreea Platica la Space Systems Engineering Workshop</t>
  </si>
  <si>
    <t>60140000-1 Transport de pasageri ocazional </t>
  </si>
  <si>
    <t>TRANSPORT CU MICROBUZUL PE RUTA Constanta - Aeroport Otopeni si retur  - Razvan Tamas Space Systems Engineering Workshop</t>
  </si>
  <si>
    <t>TRANSPORT CU MICROBUZUL PE RUTA Constanta - Aeroport Otopeni si retur  - Adelaida Heiman la Space Systems Engineering Workshop</t>
  </si>
  <si>
    <t>TRANSPORT CU MICROBUZUL PE RUTA Constanta - Aeroport Otopeni - Razvan Tamas (Universitatea din Rennes Franta)</t>
  </si>
  <si>
    <t>cazare hotel in Cluj - Adelaida Heiman la Space Systems Engineering Workshop</t>
  </si>
  <si>
    <t xml:space="preserve"> 55110000 4 Servicii de cazare la hotel</t>
  </si>
  <si>
    <t>cazare Razvan Tamas _Rennes Franta</t>
  </si>
  <si>
    <t>cazare hotel in Cluj - Andreea Platica la Space Systems Engineering Workshop</t>
  </si>
  <si>
    <t>cazare hotel in Cluj - Razvan Tamas la Space Systems Engineering Workshop</t>
  </si>
  <si>
    <t>sapte rafturi metalice pentru camera de servere et 7</t>
  </si>
  <si>
    <t xml:space="preserve">rafturi tip arhiva si un dulap </t>
  </si>
  <si>
    <t>role prosop, hartie prosop, role hartie</t>
  </si>
  <si>
    <t xml:space="preserve"> 31681410-0 Materiale electrice (Rev.2)</t>
  </si>
  <si>
    <t>Roll-up personalizat dimensiune 85X200 cm - 4 BUCATI</t>
  </si>
  <si>
    <t>proiect 101158784 ECYBRIDGE DIGITAL ECC 2023 DEPLOY CYBER 04</t>
  </si>
  <si>
    <t>taxa participare conferinta ATINER Atena, Grecia 01-04.07.2024, 1 persoana</t>
  </si>
  <si>
    <t xml:space="preserve">bilete avion Otopeni-Timisoara -Otopeni </t>
  </si>
  <si>
    <t xml:space="preserve">2024_Servicii de consultanţă în domeniul ingineriei şi al construcţiilor (SERVICII  DE AUDIT ENERGETIC,  SERVICII DE EXPERTIZARE TEHNICĂ A CLĂDIRILOR)                                                                                                        </t>
  </si>
  <si>
    <t>2024_ SERVICII DE COMISIONAR ÎN VAMĂ</t>
  </si>
  <si>
    <r>
      <t xml:space="preserve">servicii de consultanta in vederea completarii si depunerii cererilor de finantare, precum si servicii de asistenta tehnica acordata in procesul de evaluare, selectie, contractare si implementare a proiectului </t>
    </r>
    <r>
      <rPr>
        <i/>
        <sz val="7"/>
        <rFont val="Calibri"/>
        <family val="2"/>
        <scheme val="minor"/>
      </rPr>
      <t>Consolidare, Reabilitare si Modernizare Sala de Sport CF 212366-C1</t>
    </r>
  </si>
  <si>
    <t>SERVICII SOCIALE ȘI ALTE SERVICII SPECIFICE (Anexa 2, Legea 98/2016)</t>
  </si>
  <si>
    <t>Furtun si adaptor furtun</t>
  </si>
  <si>
    <r>
      <t xml:space="preserve">CONTRACT Echipamente </t>
    </r>
    <r>
      <rPr>
        <i/>
        <sz val="7"/>
        <rFont val="Calibri"/>
        <family val="2"/>
        <scheme val="minor"/>
      </rPr>
      <t>Sistem integrat de management al producerii, transportului și distribuției energiei electrice de înaltă și joasă tensiune</t>
    </r>
  </si>
  <si>
    <r>
      <t>Produse, materiale si componente din domeniu electronic (Lot 2</t>
    </r>
    <r>
      <rPr>
        <sz val="7"/>
        <rFont val="Calibri"/>
        <family val="2"/>
      </rPr>
      <t>÷Lot 5)</t>
    </r>
  </si>
  <si>
    <r>
      <t xml:space="preserve">placute si semne de avertizare cu urmatoarele mesaje: </t>
    </r>
    <r>
      <rPr>
        <i/>
        <sz val="7"/>
        <rFont val="Calibri"/>
        <family val="2"/>
        <scheme val="minor"/>
      </rPr>
      <t>obiectiv supravegheat video semn exterior; accesul interzis persoanelor neautorizate; accesul interzis; set indicatoare trage/impinge; pastrati curatenia; pericol de electrocutare</t>
    </r>
  </si>
  <si>
    <t xml:space="preserve">2024_SERVICII  DE PROIECTARE DIVERSE SERVICII DE ARHITECTURĂ, DE CONSTRUCȚII, DE INGINERIE ȘI DE INSPECȚIE </t>
  </si>
  <si>
    <t xml:space="preserve">71241000-9
71000000-8
</t>
  </si>
  <si>
    <t>Materiale personalizate ( tricou marinaresc 25 buc; geanta de plaja 100 buc; steag hartie 500 buc; ghirlanad stegulete 1 buc; steag exterior 2 buc; postament steag 2 buc, baloane heliu 100 buc; mingi plaja 200 buc; scaun pliabil  25 buc</t>
  </si>
  <si>
    <t xml:space="preserve">DALI OBIECTIV DE INVESTITII CSUN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</si>
</sst>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_(&quot;$&quot;* \(#,##0.00\);_(&quot;$&quot;* &quot;-&quot;??_);_(@_)"/>
    <numFmt numFmtId="43" formatCode="_(* #,##0.00_);_(* \(#,##0.00\);_(* &quot;-&quot;??_);_(@_)"/>
  </numFmts>
  <fonts count="12" x14ac:knownFonts="1">
    <font>
      <sz val="11"/>
      <color theme="1"/>
      <name val="Calibri"/>
      <family val="2"/>
      <scheme val="minor"/>
    </font>
    <font>
      <sz val="11"/>
      <color theme="1"/>
      <name val="Calibri"/>
      <family val="2"/>
      <scheme val="minor"/>
    </font>
    <font>
      <sz val="10"/>
      <name val="Arial"/>
      <family val="2"/>
    </font>
    <font>
      <b/>
      <sz val="12"/>
      <name val="Calibri"/>
      <family val="2"/>
      <scheme val="minor"/>
    </font>
    <font>
      <u/>
      <sz val="11"/>
      <color theme="10"/>
      <name val="Calibri"/>
      <family val="2"/>
      <scheme val="minor"/>
    </font>
    <font>
      <u/>
      <sz val="10"/>
      <color indexed="12"/>
      <name val="Arial"/>
      <family val="2"/>
    </font>
    <font>
      <sz val="7"/>
      <name val="Calibri"/>
      <family val="2"/>
      <scheme val="minor"/>
    </font>
    <font>
      <sz val="11"/>
      <name val="Calibri"/>
      <family val="2"/>
      <scheme val="minor"/>
    </font>
    <font>
      <b/>
      <sz val="7"/>
      <name val="Calibri"/>
      <family val="2"/>
      <scheme val="minor"/>
    </font>
    <font>
      <sz val="7"/>
      <name val="Calibri"/>
      <family val="2"/>
    </font>
    <font>
      <i/>
      <sz val="7"/>
      <name val="Calibri"/>
      <family val="2"/>
      <scheme val="minor"/>
    </font>
    <font>
      <sz val="7"/>
      <name val="Segoe UI"/>
      <family val="2"/>
    </font>
  </fonts>
  <fills count="2">
    <fill>
      <patternFill patternType="none"/>
    </fill>
    <fill>
      <patternFill patternType="gray125"/>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style="medium">
        <color indexed="64"/>
      </right>
      <top/>
      <bottom/>
      <diagonal/>
    </border>
    <border>
      <left style="thin">
        <color indexed="64"/>
      </left>
      <right/>
      <top style="thin">
        <color indexed="64"/>
      </top>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s>
  <cellStyleXfs count="10">
    <xf numFmtId="0" fontId="0" fillId="0" borderId="0"/>
    <xf numFmtId="43" fontId="1"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4" fillId="0" borderId="0" applyNumberFormat="0" applyFill="0" applyBorder="0" applyAlignment="0" applyProtection="0"/>
    <xf numFmtId="44" fontId="1" fillId="0" borderId="0" applyFont="0" applyFill="0" applyBorder="0" applyAlignment="0" applyProtection="0"/>
    <xf numFmtId="0" fontId="5" fillId="0" borderId="0" applyNumberFormat="0" applyFill="0" applyBorder="0" applyAlignment="0" applyProtection="0">
      <alignment vertical="top"/>
      <protection locked="0"/>
    </xf>
  </cellStyleXfs>
  <cellXfs count="148">
    <xf numFmtId="0" fontId="0" fillId="0" borderId="0" xfId="0"/>
    <xf numFmtId="43" fontId="6" fillId="0" borderId="5" xfId="3" applyFont="1" applyFill="1" applyBorder="1" applyAlignment="1">
      <alignment horizontal="center" vertical="center" wrapText="1"/>
    </xf>
    <xf numFmtId="43" fontId="6" fillId="0" borderId="1" xfId="3" applyFont="1" applyFill="1" applyBorder="1" applyAlignment="1">
      <alignment horizontal="center" vertical="center" wrapText="1"/>
    </xf>
    <xf numFmtId="43" fontId="6" fillId="0" borderId="2" xfId="3" applyFont="1" applyFill="1" applyBorder="1" applyAlignment="1">
      <alignment horizontal="center" vertical="center" wrapText="1"/>
    </xf>
    <xf numFmtId="43" fontId="6" fillId="0" borderId="0" xfId="3" applyFont="1" applyFill="1" applyBorder="1" applyAlignment="1">
      <alignment horizontal="center" vertical="center" wrapText="1"/>
    </xf>
    <xf numFmtId="4" fontId="6" fillId="0" borderId="1" xfId="3" applyNumberFormat="1" applyFont="1" applyFill="1" applyBorder="1" applyAlignment="1">
      <alignment horizontal="right" vertical="center" wrapText="1"/>
    </xf>
    <xf numFmtId="43" fontId="6" fillId="0" borderId="1" xfId="1" applyFont="1" applyFill="1" applyBorder="1" applyAlignment="1">
      <alignment horizontal="right" vertical="center" wrapText="1" shrinkToFit="1"/>
    </xf>
    <xf numFmtId="43" fontId="6" fillId="0" borderId="1" xfId="1" applyFont="1" applyFill="1" applyBorder="1" applyAlignment="1">
      <alignment horizontal="right" vertical="center" wrapText="1"/>
    </xf>
    <xf numFmtId="43" fontId="8" fillId="0" borderId="1" xfId="2" applyNumberFormat="1" applyFont="1" applyFill="1" applyBorder="1" applyAlignment="1">
      <alignment horizontal="center" vertical="center" wrapText="1"/>
    </xf>
    <xf numFmtId="0" fontId="8" fillId="0" borderId="2" xfId="2" applyFont="1" applyFill="1" applyBorder="1" applyAlignment="1">
      <alignment vertical="center" wrapText="1"/>
    </xf>
    <xf numFmtId="0" fontId="6" fillId="0" borderId="2" xfId="2" applyFont="1" applyFill="1" applyBorder="1" applyAlignment="1">
      <alignment horizontal="center" vertical="top" wrapText="1"/>
    </xf>
    <xf numFmtId="0" fontId="6" fillId="0" borderId="2" xfId="2" applyFont="1" applyFill="1" applyBorder="1" applyAlignment="1">
      <alignment horizontal="center" vertical="center" wrapText="1" shrinkToFit="1"/>
    </xf>
    <xf numFmtId="0" fontId="6" fillId="0" borderId="2" xfId="2" applyFont="1" applyFill="1" applyBorder="1" applyAlignment="1">
      <alignment horizontal="center" vertical="center" wrapText="1"/>
    </xf>
    <xf numFmtId="0" fontId="6" fillId="0" borderId="1" xfId="2" applyFont="1" applyFill="1" applyBorder="1" applyAlignment="1">
      <alignment horizontal="center" vertical="top" wrapText="1"/>
    </xf>
    <xf numFmtId="0" fontId="8" fillId="0" borderId="1" xfId="2" applyFont="1" applyFill="1" applyBorder="1" applyAlignment="1">
      <alignment vertical="center" wrapText="1"/>
    </xf>
    <xf numFmtId="0" fontId="6" fillId="0" borderId="5" xfId="2" applyFont="1" applyFill="1" applyBorder="1" applyAlignment="1">
      <alignment horizontal="center" vertical="center" wrapText="1" shrinkToFit="1"/>
    </xf>
    <xf numFmtId="0" fontId="6" fillId="0" borderId="1" xfId="0" applyFont="1" applyFill="1" applyBorder="1" applyAlignment="1">
      <alignment horizontal="center" vertical="top" wrapText="1"/>
    </xf>
    <xf numFmtId="43" fontId="6" fillId="0" borderId="1" xfId="2" applyNumberFormat="1" applyFont="1" applyFill="1" applyBorder="1" applyAlignment="1">
      <alignment horizontal="center" vertical="center" wrapText="1" shrinkToFit="1"/>
    </xf>
    <xf numFmtId="0" fontId="6" fillId="0" borderId="1" xfId="2" applyFont="1" applyFill="1" applyBorder="1" applyAlignment="1">
      <alignment horizontal="center" vertical="center" wrapText="1"/>
    </xf>
    <xf numFmtId="0" fontId="6" fillId="0" borderId="1" xfId="2" applyFont="1" applyFill="1" applyBorder="1" applyAlignment="1">
      <alignment vertical="center" wrapText="1"/>
    </xf>
    <xf numFmtId="0" fontId="6" fillId="0" borderId="1" xfId="4" applyFont="1" applyFill="1" applyBorder="1" applyAlignment="1">
      <alignment horizontal="center" vertical="center" wrapText="1" shrinkToFit="1"/>
    </xf>
    <xf numFmtId="0" fontId="6" fillId="0" borderId="1" xfId="4" applyFont="1" applyFill="1" applyBorder="1" applyAlignment="1">
      <alignment horizontal="center" vertical="center" wrapText="1"/>
    </xf>
    <xf numFmtId="0" fontId="8" fillId="0" borderId="1" xfId="2" applyFont="1" applyFill="1" applyBorder="1" applyAlignment="1">
      <alignment horizontal="center" vertical="top" wrapText="1"/>
    </xf>
    <xf numFmtId="0" fontId="8" fillId="0" borderId="1" xfId="2" applyFont="1" applyFill="1" applyBorder="1" applyAlignment="1">
      <alignment horizontal="center" vertical="center" wrapText="1" shrinkToFit="1"/>
    </xf>
    <xf numFmtId="0" fontId="8" fillId="0" borderId="1" xfId="2" applyFont="1" applyFill="1" applyBorder="1" applyAlignment="1">
      <alignment horizontal="center" vertical="center" wrapText="1"/>
    </xf>
    <xf numFmtId="0" fontId="8" fillId="0" borderId="1" xfId="0" applyFont="1" applyFill="1" applyBorder="1"/>
    <xf numFmtId="43" fontId="6" fillId="0" borderId="5" xfId="2" applyNumberFormat="1" applyFont="1" applyFill="1" applyBorder="1" applyAlignment="1">
      <alignment horizontal="center" vertical="center" wrapText="1"/>
    </xf>
    <xf numFmtId="0" fontId="6" fillId="0" borderId="5" xfId="2" applyFont="1" applyFill="1" applyBorder="1" applyAlignment="1">
      <alignment horizontal="left" vertical="center" wrapText="1"/>
    </xf>
    <xf numFmtId="0" fontId="6" fillId="0" borderId="1" xfId="0" applyFont="1" applyFill="1" applyBorder="1" applyAlignment="1">
      <alignment wrapText="1"/>
    </xf>
    <xf numFmtId="0" fontId="6" fillId="0" borderId="1" xfId="2" applyFont="1" applyFill="1" applyBorder="1" applyAlignment="1">
      <alignment horizontal="center" vertical="center" wrapText="1" shrinkToFit="1"/>
    </xf>
    <xf numFmtId="0" fontId="6" fillId="0" borderId="1" xfId="5" applyFont="1" applyFill="1" applyBorder="1" applyAlignment="1">
      <alignment horizontal="center" vertical="top" wrapText="1"/>
    </xf>
    <xf numFmtId="0" fontId="6" fillId="0" borderId="5" xfId="4" applyFont="1" applyFill="1" applyBorder="1" applyAlignment="1">
      <alignment horizontal="center" vertical="top" wrapText="1"/>
    </xf>
    <xf numFmtId="0" fontId="6" fillId="0" borderId="2" xfId="4" applyFont="1" applyFill="1" applyBorder="1" applyAlignment="1">
      <alignment horizontal="center" vertical="center" wrapText="1"/>
    </xf>
    <xf numFmtId="0" fontId="6" fillId="0" borderId="1" xfId="0" applyFont="1" applyFill="1" applyBorder="1" applyAlignment="1">
      <alignment horizontal="center" wrapText="1"/>
    </xf>
    <xf numFmtId="0" fontId="6" fillId="0" borderId="1" xfId="4" applyFont="1" applyFill="1" applyBorder="1" applyAlignment="1">
      <alignment horizontal="center" vertical="top" wrapText="1"/>
    </xf>
    <xf numFmtId="0" fontId="6" fillId="0" borderId="1" xfId="2" applyFont="1" applyFill="1" applyBorder="1" applyAlignment="1">
      <alignment horizontal="left" vertical="center" wrapText="1"/>
    </xf>
    <xf numFmtId="43" fontId="6" fillId="0" borderId="1" xfId="2" applyNumberFormat="1" applyFont="1" applyFill="1" applyBorder="1" applyAlignment="1">
      <alignment horizontal="center" vertical="center" wrapText="1"/>
    </xf>
    <xf numFmtId="0" fontId="6" fillId="0" borderId="5" xfId="0" applyFont="1" applyFill="1" applyBorder="1" applyAlignment="1">
      <alignment horizontal="center" wrapText="1"/>
    </xf>
    <xf numFmtId="0" fontId="6" fillId="0" borderId="5" xfId="0" applyFont="1" applyFill="1" applyBorder="1" applyAlignment="1">
      <alignment horizontal="center" vertical="top" wrapText="1"/>
    </xf>
    <xf numFmtId="0" fontId="6" fillId="0" borderId="7" xfId="2" applyFont="1" applyFill="1" applyBorder="1" applyAlignment="1">
      <alignment horizontal="center" vertical="top" wrapText="1"/>
    </xf>
    <xf numFmtId="0" fontId="6" fillId="0" borderId="2" xfId="2" applyFont="1" applyFill="1" applyBorder="1" applyAlignment="1">
      <alignment vertical="center" wrapText="1"/>
    </xf>
    <xf numFmtId="0" fontId="6" fillId="0" borderId="7" xfId="2" applyFont="1" applyFill="1" applyBorder="1" applyAlignment="1">
      <alignment horizontal="center" vertical="center" wrapText="1"/>
    </xf>
    <xf numFmtId="0" fontId="6" fillId="0" borderId="2" xfId="4" applyFont="1" applyFill="1" applyBorder="1" applyAlignment="1">
      <alignment horizontal="center" vertical="center" wrapText="1" shrinkToFit="1"/>
    </xf>
    <xf numFmtId="0" fontId="6" fillId="0" borderId="0" xfId="0" applyFont="1" applyFill="1" applyAlignment="1">
      <alignment horizontal="center" vertical="top" wrapText="1"/>
    </xf>
    <xf numFmtId="0" fontId="6" fillId="0" borderId="0" xfId="7" applyFont="1" applyFill="1" applyAlignment="1">
      <alignment horizontal="left" vertical="center" wrapText="1"/>
    </xf>
    <xf numFmtId="44" fontId="8" fillId="0" borderId="1" xfId="8" applyFont="1" applyFill="1" applyBorder="1" applyAlignment="1">
      <alignment vertical="center" wrapText="1"/>
    </xf>
    <xf numFmtId="44" fontId="6" fillId="0" borderId="1" xfId="8" applyFont="1" applyFill="1" applyBorder="1" applyAlignment="1">
      <alignment horizontal="center" vertical="top" wrapText="1"/>
    </xf>
    <xf numFmtId="44" fontId="6" fillId="0" borderId="1" xfId="8" applyFont="1" applyFill="1" applyBorder="1" applyAlignment="1">
      <alignment horizontal="center" vertical="center" wrapText="1"/>
    </xf>
    <xf numFmtId="44" fontId="6" fillId="0" borderId="1" xfId="8" applyFont="1" applyFill="1" applyBorder="1" applyAlignment="1">
      <alignment horizontal="center" vertical="center" wrapText="1" shrinkToFit="1"/>
    </xf>
    <xf numFmtId="0" fontId="6" fillId="0" borderId="0" xfId="0" applyFont="1" applyFill="1" applyAlignment="1">
      <alignment horizontal="center" vertical="center" wrapText="1"/>
    </xf>
    <xf numFmtId="43" fontId="8" fillId="0" borderId="1" xfId="3" applyFont="1" applyFill="1" applyBorder="1" applyAlignment="1">
      <alignment horizontal="center" vertical="center" wrapText="1"/>
    </xf>
    <xf numFmtId="0" fontId="9" fillId="0" borderId="1" xfId="0" applyFont="1" applyFill="1" applyBorder="1" applyAlignment="1">
      <alignment vertical="center"/>
    </xf>
    <xf numFmtId="4" fontId="6" fillId="0" borderId="1" xfId="2" applyNumberFormat="1" applyFont="1" applyFill="1" applyBorder="1" applyAlignment="1">
      <alignment vertical="center" wrapText="1"/>
    </xf>
    <xf numFmtId="43" fontId="6" fillId="0" borderId="1" xfId="3" applyFont="1" applyFill="1" applyBorder="1" applyAlignment="1">
      <alignment horizontal="right" vertical="center" wrapText="1"/>
    </xf>
    <xf numFmtId="0" fontId="6" fillId="0" borderId="5" xfId="2" applyFont="1" applyFill="1" applyBorder="1" applyAlignment="1">
      <alignment horizontal="center" vertical="center" wrapText="1"/>
    </xf>
    <xf numFmtId="43" fontId="6" fillId="0" borderId="5" xfId="2" applyNumberFormat="1" applyFont="1" applyFill="1" applyBorder="1" applyAlignment="1">
      <alignment horizontal="center" vertical="center" wrapText="1" shrinkToFit="1"/>
    </xf>
    <xf numFmtId="17" fontId="6" fillId="0" borderId="1" xfId="2" applyNumberFormat="1" applyFont="1" applyFill="1" applyBorder="1" applyAlignment="1">
      <alignment horizontal="center" vertical="center" wrapText="1"/>
    </xf>
    <xf numFmtId="0" fontId="6" fillId="0" borderId="1" xfId="0" applyFont="1" applyFill="1" applyBorder="1" applyAlignment="1">
      <alignment vertical="center" wrapText="1"/>
    </xf>
    <xf numFmtId="43" fontId="8" fillId="0" borderId="1" xfId="2" applyNumberFormat="1" applyFont="1" applyFill="1" applyBorder="1" applyAlignment="1">
      <alignment horizontal="center" vertical="center" wrapText="1" shrinkToFit="1"/>
    </xf>
    <xf numFmtId="0" fontId="8" fillId="0" borderId="1" xfId="0" applyFont="1" applyFill="1" applyBorder="1" applyAlignment="1">
      <alignment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center" vertical="top" wrapText="1" shrinkToFit="1"/>
    </xf>
    <xf numFmtId="0" fontId="6" fillId="0" borderId="1" xfId="0" applyFont="1" applyFill="1" applyBorder="1" applyAlignment="1">
      <alignment horizontal="center" vertical="center" wrapText="1" shrinkToFit="1"/>
    </xf>
    <xf numFmtId="4" fontId="6" fillId="0" borderId="1" xfId="0" applyNumberFormat="1" applyFont="1" applyFill="1" applyBorder="1" applyAlignment="1">
      <alignment horizontal="right" vertical="center" wrapText="1" shrinkToFit="1"/>
    </xf>
    <xf numFmtId="0" fontId="9" fillId="0" borderId="1" xfId="0" applyFont="1" applyFill="1" applyBorder="1" applyAlignment="1">
      <alignment vertical="center" wrapText="1"/>
    </xf>
    <xf numFmtId="0" fontId="8" fillId="0" borderId="1" xfId="2" applyFont="1" applyFill="1" applyBorder="1" applyAlignment="1">
      <alignment horizontal="left" vertical="center" wrapText="1"/>
    </xf>
    <xf numFmtId="0" fontId="6" fillId="0" borderId="0" xfId="2" applyFont="1" applyFill="1" applyAlignment="1">
      <alignment horizontal="center" vertical="center" wrapText="1"/>
    </xf>
    <xf numFmtId="4" fontId="6" fillId="0" borderId="0" xfId="2" applyNumberFormat="1" applyFont="1" applyFill="1" applyAlignment="1">
      <alignment vertical="center" wrapText="1"/>
    </xf>
    <xf numFmtId="0" fontId="6" fillId="0" borderId="5" xfId="2" applyFont="1" applyFill="1" applyBorder="1" applyAlignment="1">
      <alignment vertical="center" wrapText="1"/>
    </xf>
    <xf numFmtId="0" fontId="6" fillId="0" borderId="5" xfId="5" applyFont="1" applyFill="1" applyBorder="1" applyAlignment="1">
      <alignment horizontal="center" vertical="top" wrapText="1"/>
    </xf>
    <xf numFmtId="0" fontId="6" fillId="0" borderId="0" xfId="0" applyFont="1" applyFill="1" applyAlignment="1">
      <alignment horizontal="center" wrapText="1"/>
    </xf>
    <xf numFmtId="0" fontId="6" fillId="0" borderId="6" xfId="2" applyFont="1" applyFill="1" applyBorder="1" applyAlignment="1">
      <alignment horizontal="center" vertical="center" wrapText="1" shrinkToFit="1"/>
    </xf>
    <xf numFmtId="4" fontId="6" fillId="0" borderId="1" xfId="2" applyNumberFormat="1" applyFont="1" applyFill="1" applyBorder="1" applyAlignment="1">
      <alignment horizontal="right" vertical="center" wrapText="1"/>
    </xf>
    <xf numFmtId="0" fontId="6" fillId="0" borderId="3" xfId="2" applyFont="1" applyFill="1" applyBorder="1" applyAlignment="1">
      <alignment vertical="center" wrapText="1"/>
    </xf>
    <xf numFmtId="0" fontId="6" fillId="0" borderId="7" xfId="2" applyFont="1" applyFill="1" applyBorder="1" applyAlignment="1">
      <alignment vertical="center" wrapText="1"/>
    </xf>
    <xf numFmtId="0" fontId="6" fillId="0" borderId="1" xfId="0" applyFont="1" applyFill="1" applyBorder="1" applyAlignment="1">
      <alignment horizontal="center" vertical="top"/>
    </xf>
    <xf numFmtId="0" fontId="6" fillId="0" borderId="3" xfId="2" applyFont="1" applyFill="1" applyBorder="1" applyAlignment="1">
      <alignment horizontal="center" vertical="center" wrapText="1" shrinkToFit="1"/>
    </xf>
    <xf numFmtId="0" fontId="6" fillId="0" borderId="0" xfId="2" applyFont="1" applyFill="1" applyAlignment="1">
      <alignment horizontal="center" vertical="top" wrapText="1"/>
    </xf>
    <xf numFmtId="4" fontId="6" fillId="0" borderId="1" xfId="2" applyNumberFormat="1" applyFont="1" applyFill="1" applyBorder="1" applyAlignment="1">
      <alignment horizontal="center" vertical="center" wrapText="1"/>
    </xf>
    <xf numFmtId="0" fontId="6" fillId="0" borderId="1" xfId="2" applyFont="1" applyFill="1" applyBorder="1" applyAlignment="1">
      <alignment horizontal="center" wrapText="1"/>
    </xf>
    <xf numFmtId="0" fontId="8" fillId="0" borderId="7" xfId="2" applyFont="1" applyFill="1" applyBorder="1" applyAlignment="1">
      <alignment horizontal="left" vertical="center" wrapText="1"/>
    </xf>
    <xf numFmtId="0" fontId="6" fillId="0" borderId="7" xfId="2" applyFont="1" applyFill="1" applyBorder="1" applyAlignment="1">
      <alignment horizontal="left" vertical="center" wrapText="1"/>
    </xf>
    <xf numFmtId="0" fontId="6" fillId="0" borderId="4" xfId="2" applyFont="1" applyFill="1" applyBorder="1" applyAlignment="1">
      <alignment vertical="center" wrapText="1"/>
    </xf>
    <xf numFmtId="43" fontId="6" fillId="0" borderId="2" xfId="2" applyNumberFormat="1" applyFont="1" applyFill="1" applyBorder="1" applyAlignment="1">
      <alignment horizontal="center" vertical="center" wrapText="1"/>
    </xf>
    <xf numFmtId="4" fontId="6" fillId="0" borderId="2" xfId="2" applyNumberFormat="1" applyFont="1" applyFill="1" applyBorder="1" applyAlignment="1">
      <alignment vertical="center" wrapText="1"/>
    </xf>
    <xf numFmtId="0" fontId="8" fillId="0" borderId="7" xfId="2" applyFont="1" applyFill="1" applyBorder="1" applyAlignment="1">
      <alignment vertical="center" wrapText="1"/>
    </xf>
    <xf numFmtId="0" fontId="6" fillId="0" borderId="1" xfId="0" applyFont="1" applyFill="1" applyBorder="1" applyAlignment="1">
      <alignment horizontal="center"/>
    </xf>
    <xf numFmtId="0" fontId="6" fillId="0" borderId="5" xfId="2" applyFont="1" applyFill="1" applyBorder="1" applyAlignment="1">
      <alignment horizontal="center" vertical="top" wrapText="1"/>
    </xf>
    <xf numFmtId="0" fontId="6" fillId="0" borderId="10" xfId="2" applyFont="1" applyFill="1" applyBorder="1" applyAlignment="1">
      <alignment horizontal="center" vertical="center" wrapText="1" shrinkToFit="1"/>
    </xf>
    <xf numFmtId="4" fontId="6" fillId="0" borderId="5" xfId="2" applyNumberFormat="1" applyFont="1" applyFill="1" applyBorder="1" applyAlignment="1">
      <alignment vertical="center" wrapText="1"/>
    </xf>
    <xf numFmtId="0" fontId="7" fillId="0" borderId="0" xfId="0" applyFont="1" applyFill="1"/>
    <xf numFmtId="0" fontId="6" fillId="0" borderId="3" xfId="2" applyFont="1" applyFill="1" applyBorder="1" applyAlignment="1">
      <alignment horizontal="left" vertical="center" wrapText="1"/>
    </xf>
    <xf numFmtId="0" fontId="6" fillId="0" borderId="1" xfId="0" applyFont="1" applyFill="1" applyBorder="1"/>
    <xf numFmtId="0" fontId="6" fillId="0" borderId="7" xfId="0" applyFont="1" applyFill="1" applyBorder="1" applyAlignment="1">
      <alignment horizontal="center" vertical="top" wrapText="1" shrinkToFit="1"/>
    </xf>
    <xf numFmtId="0" fontId="6" fillId="0" borderId="5" xfId="4" applyFont="1" applyFill="1" applyBorder="1" applyAlignment="1">
      <alignment horizontal="center" vertical="center" wrapText="1" shrinkToFit="1"/>
    </xf>
    <xf numFmtId="0" fontId="6" fillId="0" borderId="5" xfId="4" applyFont="1" applyFill="1" applyBorder="1" applyAlignment="1">
      <alignment horizontal="center" vertical="center" wrapText="1"/>
    </xf>
    <xf numFmtId="0" fontId="6" fillId="0" borderId="0" xfId="0" applyFont="1" applyFill="1" applyAlignment="1">
      <alignment wrapText="1"/>
    </xf>
    <xf numFmtId="0" fontId="6" fillId="0" borderId="0" xfId="2" applyFont="1" applyFill="1" applyAlignment="1">
      <alignment vertical="center" wrapText="1"/>
    </xf>
    <xf numFmtId="4" fontId="6" fillId="0" borderId="1" xfId="0" applyNumberFormat="1" applyFont="1" applyFill="1" applyBorder="1" applyAlignment="1">
      <alignment horizontal="center" wrapText="1"/>
    </xf>
    <xf numFmtId="17" fontId="6" fillId="0" borderId="5" xfId="2" applyNumberFormat="1" applyFont="1" applyFill="1" applyBorder="1" applyAlignment="1">
      <alignment horizontal="center" vertical="center" wrapText="1"/>
    </xf>
    <xf numFmtId="0" fontId="6" fillId="0" borderId="11" xfId="0" applyFont="1" applyFill="1" applyBorder="1" applyAlignment="1">
      <alignment vertical="center" wrapText="1"/>
    </xf>
    <xf numFmtId="0" fontId="6" fillId="0" borderId="11" xfId="0" applyFont="1" applyFill="1" applyBorder="1" applyAlignment="1">
      <alignment horizontal="center" vertical="center" wrapText="1"/>
    </xf>
    <xf numFmtId="43" fontId="6" fillId="0" borderId="11" xfId="3" applyFont="1" applyFill="1" applyBorder="1" applyAlignment="1">
      <alignment horizontal="center" vertical="center" wrapText="1"/>
    </xf>
    <xf numFmtId="0" fontId="6" fillId="0" borderId="11" xfId="2" applyFont="1" applyFill="1" applyBorder="1" applyAlignment="1">
      <alignment horizontal="center" vertical="center" wrapText="1" shrinkToFit="1"/>
    </xf>
    <xf numFmtId="17" fontId="6" fillId="0" borderId="11" xfId="2" applyNumberFormat="1" applyFont="1" applyFill="1" applyBorder="1" applyAlignment="1">
      <alignment horizontal="center" vertical="center" wrapText="1"/>
    </xf>
    <xf numFmtId="0" fontId="6" fillId="0" borderId="12" xfId="2" applyFont="1" applyFill="1" applyBorder="1" applyAlignment="1">
      <alignment vertical="center" wrapText="1"/>
    </xf>
    <xf numFmtId="43" fontId="6" fillId="0" borderId="14" xfId="3" applyFont="1" applyFill="1" applyBorder="1" applyAlignment="1">
      <alignment horizontal="center" vertical="center" wrapText="1"/>
    </xf>
    <xf numFmtId="17" fontId="6" fillId="0" borderId="14" xfId="2" applyNumberFormat="1" applyFont="1" applyFill="1" applyBorder="1" applyAlignment="1">
      <alignment horizontal="center" vertical="center" wrapText="1"/>
    </xf>
    <xf numFmtId="0" fontId="6" fillId="0" borderId="15" xfId="2" applyFont="1" applyFill="1" applyBorder="1" applyAlignment="1">
      <alignment vertical="center" wrapText="1"/>
    </xf>
    <xf numFmtId="43" fontId="6" fillId="0" borderId="17" xfId="3" applyFont="1" applyFill="1" applyBorder="1" applyAlignment="1">
      <alignment horizontal="center" vertical="center" wrapText="1"/>
    </xf>
    <xf numFmtId="17" fontId="6" fillId="0" borderId="17" xfId="2" applyNumberFormat="1" applyFont="1" applyFill="1" applyBorder="1" applyAlignment="1">
      <alignment horizontal="center" vertical="center" wrapText="1"/>
    </xf>
    <xf numFmtId="17" fontId="6" fillId="0" borderId="2" xfId="2" applyNumberFormat="1" applyFont="1" applyFill="1" applyBorder="1" applyAlignment="1">
      <alignment horizontal="center" vertical="center" wrapText="1"/>
    </xf>
    <xf numFmtId="0" fontId="6" fillId="0" borderId="1" xfId="0" applyFont="1" applyFill="1" applyBorder="1" applyAlignment="1">
      <alignment vertical="center" wrapText="1" shrinkToFit="1"/>
    </xf>
    <xf numFmtId="0" fontId="9" fillId="0" borderId="0" xfId="0" applyFont="1" applyFill="1" applyAlignment="1">
      <alignment vertical="center"/>
    </xf>
    <xf numFmtId="43" fontId="8" fillId="0" borderId="5" xfId="3" applyFont="1" applyFill="1" applyBorder="1" applyAlignment="1">
      <alignment horizontal="center" vertical="center" wrapText="1"/>
    </xf>
    <xf numFmtId="0" fontId="8" fillId="0" borderId="5" xfId="2" applyFont="1" applyFill="1" applyBorder="1" applyAlignment="1">
      <alignment horizontal="center" vertical="center" wrapText="1" shrinkToFit="1"/>
    </xf>
    <xf numFmtId="0" fontId="8" fillId="0" borderId="5" xfId="2" applyFont="1" applyFill="1" applyBorder="1" applyAlignment="1">
      <alignment horizontal="center" vertical="center" wrapText="1"/>
    </xf>
    <xf numFmtId="0" fontId="6" fillId="0" borderId="1" xfId="0" applyFont="1" applyFill="1" applyBorder="1" applyAlignment="1">
      <alignment vertical="top" wrapText="1"/>
    </xf>
    <xf numFmtId="2" fontId="6" fillId="0" borderId="1" xfId="0" applyNumberFormat="1" applyFont="1" applyFill="1" applyBorder="1" applyAlignment="1">
      <alignment horizontal="center" vertical="center" wrapText="1"/>
    </xf>
    <xf numFmtId="43" fontId="6" fillId="0" borderId="0" xfId="2" applyNumberFormat="1" applyFont="1" applyFill="1" applyAlignment="1">
      <alignment horizontal="center" vertical="center" wrapText="1"/>
    </xf>
    <xf numFmtId="0" fontId="6" fillId="0" borderId="0" xfId="2" applyFont="1" applyFill="1" applyAlignment="1">
      <alignment horizontal="center" vertical="center" wrapText="1" shrinkToFit="1"/>
    </xf>
    <xf numFmtId="0" fontId="6" fillId="0" borderId="8" xfId="2" applyFont="1" applyFill="1" applyBorder="1" applyAlignment="1">
      <alignment horizontal="center" vertical="center" wrapText="1" shrinkToFit="1"/>
    </xf>
    <xf numFmtId="0" fontId="6" fillId="0" borderId="9" xfId="2" applyFont="1" applyFill="1" applyBorder="1" applyAlignment="1">
      <alignment horizontal="center" vertical="center" wrapText="1" shrinkToFit="1"/>
    </xf>
    <xf numFmtId="43" fontId="6" fillId="0" borderId="0" xfId="1" applyFont="1" applyFill="1" applyBorder="1" applyAlignment="1">
      <alignment horizontal="right" vertical="center" wrapText="1" shrinkToFit="1"/>
    </xf>
    <xf numFmtId="0" fontId="11" fillId="0" borderId="0" xfId="0" applyFont="1" applyFill="1" applyAlignment="1">
      <alignment vertical="center" wrapText="1"/>
    </xf>
    <xf numFmtId="0" fontId="6" fillId="0" borderId="0" xfId="0" applyFont="1" applyFill="1"/>
    <xf numFmtId="0" fontId="6" fillId="0" borderId="13" xfId="2" applyFont="1" applyFill="1" applyBorder="1" applyAlignment="1">
      <alignment horizontal="center" vertical="top" wrapText="1"/>
    </xf>
    <xf numFmtId="0" fontId="6" fillId="0" borderId="16" xfId="0" applyFont="1" applyFill="1" applyBorder="1" applyAlignment="1">
      <alignment horizontal="center" vertical="top" wrapText="1"/>
    </xf>
    <xf numFmtId="0" fontId="6" fillId="0" borderId="13" xfId="2" applyFont="1" applyFill="1" applyBorder="1" applyAlignment="1">
      <alignment horizontal="center" vertical="center" wrapText="1" shrinkToFit="1"/>
    </xf>
    <xf numFmtId="0" fontId="6" fillId="0" borderId="16" xfId="0" applyFont="1" applyFill="1" applyBorder="1" applyAlignment="1">
      <alignment horizontal="center" vertical="center" wrapText="1" shrinkToFit="1"/>
    </xf>
    <xf numFmtId="17" fontId="6" fillId="0" borderId="13" xfId="2" applyNumberFormat="1" applyFont="1" applyFill="1" applyBorder="1" applyAlignment="1">
      <alignment horizontal="center" vertical="center" wrapText="1"/>
    </xf>
    <xf numFmtId="0" fontId="6" fillId="0" borderId="16" xfId="0" applyFont="1" applyFill="1" applyBorder="1" applyAlignment="1">
      <alignment horizontal="center" vertical="center" wrapText="1"/>
    </xf>
    <xf numFmtId="0" fontId="6" fillId="0" borderId="5" xfId="2" applyFont="1" applyFill="1" applyBorder="1" applyAlignment="1">
      <alignment vertical="center" wrapText="1"/>
    </xf>
    <xf numFmtId="0" fontId="6" fillId="0" borderId="11" xfId="0" applyFont="1" applyFill="1" applyBorder="1" applyAlignment="1">
      <alignment vertical="center" wrapText="1"/>
    </xf>
    <xf numFmtId="0" fontId="6" fillId="0" borderId="2" xfId="0" applyFont="1" applyFill="1" applyBorder="1" applyAlignment="1">
      <alignment vertical="center" wrapText="1"/>
    </xf>
    <xf numFmtId="0" fontId="6" fillId="0" borderId="5" xfId="2" applyFont="1" applyFill="1" applyBorder="1" applyAlignment="1">
      <alignment horizontal="center" vertical="center" wrapText="1"/>
    </xf>
    <xf numFmtId="0" fontId="6" fillId="0" borderId="11" xfId="0" applyFont="1" applyFill="1" applyBorder="1" applyAlignment="1">
      <alignment horizontal="center" vertical="center" wrapText="1"/>
    </xf>
    <xf numFmtId="0" fontId="6" fillId="0" borderId="2" xfId="0" applyFont="1" applyFill="1" applyBorder="1" applyAlignment="1">
      <alignment horizontal="center" vertical="center" wrapText="1"/>
    </xf>
    <xf numFmtId="43" fontId="6" fillId="0" borderId="5" xfId="3" applyFont="1" applyFill="1" applyBorder="1" applyAlignment="1">
      <alignment horizontal="center" vertical="center" wrapText="1"/>
    </xf>
    <xf numFmtId="0" fontId="6" fillId="0" borderId="5" xfId="2" applyFont="1" applyFill="1" applyBorder="1" applyAlignment="1">
      <alignment horizontal="center" vertical="center" wrapText="1" shrinkToFit="1"/>
    </xf>
    <xf numFmtId="0" fontId="6" fillId="0" borderId="11" xfId="0" applyFont="1" applyFill="1" applyBorder="1" applyAlignment="1">
      <alignment horizontal="center" vertical="center" wrapText="1" shrinkToFit="1"/>
    </xf>
    <xf numFmtId="0" fontId="6" fillId="0" borderId="2" xfId="0" applyFont="1" applyFill="1" applyBorder="1" applyAlignment="1">
      <alignment horizontal="center" vertical="center" wrapText="1" shrinkToFit="1"/>
    </xf>
    <xf numFmtId="17" fontId="6" fillId="0" borderId="5" xfId="2" applyNumberFormat="1" applyFont="1" applyFill="1" applyBorder="1" applyAlignment="1">
      <alignment horizontal="center" vertical="center" wrapText="1"/>
    </xf>
    <xf numFmtId="0" fontId="3" fillId="0" borderId="0" xfId="2" applyFont="1" applyFill="1" applyAlignment="1">
      <alignment horizontal="center" vertical="center" wrapText="1"/>
    </xf>
    <xf numFmtId="0" fontId="8" fillId="0" borderId="1" xfId="2" applyFont="1" applyFill="1" applyBorder="1" applyAlignment="1">
      <alignment vertical="center" wrapText="1"/>
    </xf>
    <xf numFmtId="0" fontId="8" fillId="0" borderId="1" xfId="2" applyFont="1" applyFill="1" applyBorder="1" applyAlignment="1">
      <alignment horizontal="center" vertical="top" wrapText="1"/>
    </xf>
    <xf numFmtId="0" fontId="8" fillId="0" borderId="1" xfId="2" applyFont="1" applyFill="1" applyBorder="1" applyAlignment="1">
      <alignment horizontal="center" vertical="center" wrapText="1" shrinkToFit="1"/>
    </xf>
    <xf numFmtId="0" fontId="8" fillId="0" borderId="1" xfId="2" applyFont="1" applyFill="1" applyBorder="1" applyAlignment="1">
      <alignment horizontal="center" vertical="center" wrapText="1"/>
    </xf>
  </cellXfs>
  <cellStyles count="10">
    <cellStyle name="Comma" xfId="1" builtinId="3"/>
    <cellStyle name="Comma 2" xfId="3"/>
    <cellStyle name="Comma 2 2" xfId="6"/>
    <cellStyle name="Currency" xfId="8" builtinId="4"/>
    <cellStyle name="Hyperlink" xfId="7" builtinId="8"/>
    <cellStyle name="Hyperlink 2" xfId="9"/>
    <cellStyle name="Normal" xfId="0" builtinId="0"/>
    <cellStyle name="Normal 2" xfId="2"/>
    <cellStyle name="Normal 2 2" xfId="5"/>
    <cellStyle name="Normal 3" xfId="4"/>
  </cellStyles>
  <dxfs count="0"/>
  <tableStyles count="0" defaultTableStyle="TableStyleMedium2" defaultPivotStyle="PivotStyleLight16"/>
  <colors>
    <mruColors>
      <color rgb="FF99CCFF"/>
      <color rgb="FF99FF66"/>
      <color rgb="FF339933"/>
      <color rgb="FF0000FF"/>
      <color rgb="FFE98FE7"/>
      <color rgb="FFFF00FF"/>
      <color rgb="FF1E3DD8"/>
      <color rgb="FF00823B"/>
      <color rgb="FF008000"/>
      <color rgb="FF00582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cpv.nxm.ro/cpv/42123400-1-Compresoare-de-ae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43"/>
  <sheetViews>
    <sheetView tabSelected="1" topLeftCell="A614" workbookViewId="0">
      <selection activeCell="E529" sqref="E529"/>
    </sheetView>
  </sheetViews>
  <sheetFormatPr defaultRowHeight="15" x14ac:dyDescent="0.25"/>
  <cols>
    <col min="1" max="1" width="59.5703125" style="90" bestFit="1" customWidth="1"/>
    <col min="2" max="2" width="9.140625" style="90"/>
    <col min="3" max="3" width="10.7109375" style="90" bestFit="1" customWidth="1"/>
    <col min="4" max="4" width="11.28515625" style="90" bestFit="1" customWidth="1"/>
    <col min="5" max="5" width="12.5703125" style="90" bestFit="1" customWidth="1"/>
    <col min="6" max="6" width="14" style="90" bestFit="1" customWidth="1"/>
    <col min="7" max="16384" width="9.140625" style="90"/>
  </cols>
  <sheetData>
    <row r="1" spans="1:6" ht="15.75" x14ac:dyDescent="0.25">
      <c r="A1" s="143" t="s">
        <v>109</v>
      </c>
      <c r="B1" s="143"/>
      <c r="C1" s="143"/>
      <c r="D1" s="143"/>
      <c r="E1" s="143"/>
      <c r="F1" s="143"/>
    </row>
    <row r="2" spans="1:6" ht="18" x14ac:dyDescent="0.25">
      <c r="A2" s="144" t="s">
        <v>0</v>
      </c>
      <c r="B2" s="145" t="s">
        <v>1</v>
      </c>
      <c r="C2" s="8" t="s">
        <v>2</v>
      </c>
      <c r="D2" s="146" t="s">
        <v>3</v>
      </c>
      <c r="E2" s="147" t="s">
        <v>4</v>
      </c>
      <c r="F2" s="147" t="s">
        <v>5</v>
      </c>
    </row>
    <row r="3" spans="1:6" x14ac:dyDescent="0.25">
      <c r="A3" s="144"/>
      <c r="B3" s="145"/>
      <c r="C3" s="8" t="s">
        <v>6</v>
      </c>
      <c r="D3" s="146"/>
      <c r="E3" s="147"/>
      <c r="F3" s="147"/>
    </row>
    <row r="4" spans="1:6" ht="45" x14ac:dyDescent="0.25">
      <c r="A4" s="9" t="s">
        <v>83</v>
      </c>
      <c r="B4" s="10" t="s">
        <v>7</v>
      </c>
      <c r="C4" s="3"/>
      <c r="D4" s="11"/>
      <c r="E4" s="12"/>
      <c r="F4" s="12"/>
    </row>
    <row r="5" spans="1:6" x14ac:dyDescent="0.25">
      <c r="A5" s="19" t="s">
        <v>92</v>
      </c>
      <c r="B5" s="13"/>
      <c r="C5" s="36">
        <v>60700</v>
      </c>
      <c r="D5" s="29" t="s">
        <v>8</v>
      </c>
      <c r="E5" s="18" t="s">
        <v>54</v>
      </c>
      <c r="F5" s="18" t="s">
        <v>54</v>
      </c>
    </row>
    <row r="6" spans="1:6" ht="27" x14ac:dyDescent="0.25">
      <c r="A6" s="40" t="s">
        <v>275</v>
      </c>
      <c r="B6" s="10" t="s">
        <v>276</v>
      </c>
      <c r="C6" s="83">
        <v>120</v>
      </c>
      <c r="D6" s="11" t="s">
        <v>8</v>
      </c>
      <c r="E6" s="12" t="s">
        <v>54</v>
      </c>
      <c r="F6" s="12" t="s">
        <v>55</v>
      </c>
    </row>
    <row r="7" spans="1:6" ht="27" x14ac:dyDescent="0.25">
      <c r="A7" s="40" t="s">
        <v>367</v>
      </c>
      <c r="B7" s="10" t="s">
        <v>276</v>
      </c>
      <c r="C7" s="83">
        <v>800</v>
      </c>
      <c r="D7" s="11" t="s">
        <v>8</v>
      </c>
      <c r="E7" s="12" t="s">
        <v>60</v>
      </c>
      <c r="F7" s="12" t="s">
        <v>60</v>
      </c>
    </row>
    <row r="8" spans="1:6" ht="45" x14ac:dyDescent="0.25">
      <c r="A8" s="40" t="s">
        <v>450</v>
      </c>
      <c r="B8" s="10" t="s">
        <v>451</v>
      </c>
      <c r="C8" s="83">
        <v>300</v>
      </c>
      <c r="D8" s="11" t="s">
        <v>8</v>
      </c>
      <c r="E8" s="12" t="s">
        <v>62</v>
      </c>
      <c r="F8" s="12" t="s">
        <v>62</v>
      </c>
    </row>
    <row r="9" spans="1:6" ht="45" x14ac:dyDescent="0.25">
      <c r="A9" s="40" t="s">
        <v>742</v>
      </c>
      <c r="B9" s="10" t="s">
        <v>451</v>
      </c>
      <c r="C9" s="83">
        <v>53</v>
      </c>
      <c r="D9" s="11" t="s">
        <v>8</v>
      </c>
      <c r="E9" s="12" t="s">
        <v>61</v>
      </c>
      <c r="F9" s="12" t="s">
        <v>61</v>
      </c>
    </row>
    <row r="10" spans="1:6" ht="27" x14ac:dyDescent="0.25">
      <c r="A10" s="14" t="s">
        <v>154</v>
      </c>
      <c r="B10" s="13" t="s">
        <v>94</v>
      </c>
      <c r="C10" s="2"/>
      <c r="D10" s="29"/>
      <c r="E10" s="18"/>
      <c r="F10" s="18"/>
    </row>
    <row r="11" spans="1:6" ht="81" x14ac:dyDescent="0.25">
      <c r="A11" s="19" t="s">
        <v>160</v>
      </c>
      <c r="B11" s="60" t="s">
        <v>159</v>
      </c>
      <c r="C11" s="2">
        <v>128954</v>
      </c>
      <c r="D11" s="29" t="s">
        <v>49</v>
      </c>
      <c r="E11" s="18" t="s">
        <v>47</v>
      </c>
      <c r="F11" s="18" t="s">
        <v>54</v>
      </c>
    </row>
    <row r="12" spans="1:6" ht="46.5" x14ac:dyDescent="0.25">
      <c r="A12" s="19" t="s">
        <v>482</v>
      </c>
      <c r="B12" s="70" t="s">
        <v>483</v>
      </c>
      <c r="C12" s="2">
        <v>6100</v>
      </c>
      <c r="D12" s="29" t="s">
        <v>49</v>
      </c>
      <c r="E12" s="18" t="s">
        <v>62</v>
      </c>
      <c r="F12" s="18" t="s">
        <v>61</v>
      </c>
    </row>
    <row r="13" spans="1:6" ht="18" x14ac:dyDescent="0.25">
      <c r="A13" s="19" t="s">
        <v>698</v>
      </c>
      <c r="B13" s="16" t="s">
        <v>676</v>
      </c>
      <c r="C13" s="2">
        <v>951</v>
      </c>
      <c r="D13" s="55" t="s">
        <v>8</v>
      </c>
      <c r="E13" s="54" t="s">
        <v>74</v>
      </c>
      <c r="F13" s="54" t="s">
        <v>74</v>
      </c>
    </row>
    <row r="14" spans="1:6" ht="63" x14ac:dyDescent="0.25">
      <c r="A14" s="28" t="s">
        <v>823</v>
      </c>
      <c r="B14" s="49" t="s">
        <v>824</v>
      </c>
      <c r="C14" s="2">
        <f>10000+250+1250+1000</f>
        <v>12500</v>
      </c>
      <c r="D14" s="15" t="s">
        <v>532</v>
      </c>
      <c r="E14" s="54" t="s">
        <v>59</v>
      </c>
      <c r="F14" s="54" t="s">
        <v>57</v>
      </c>
    </row>
    <row r="15" spans="1:6" ht="18" x14ac:dyDescent="0.25">
      <c r="A15" s="14" t="s">
        <v>695</v>
      </c>
      <c r="B15" s="13" t="s">
        <v>93</v>
      </c>
      <c r="C15" s="2"/>
      <c r="D15" s="17"/>
      <c r="E15" s="18"/>
      <c r="F15" s="18"/>
    </row>
    <row r="16" spans="1:6" ht="36" x14ac:dyDescent="0.25">
      <c r="A16" s="73" t="s">
        <v>632</v>
      </c>
      <c r="B16" s="60" t="s">
        <v>697</v>
      </c>
      <c r="C16" s="2">
        <v>2800</v>
      </c>
      <c r="D16" s="2" t="s">
        <v>633</v>
      </c>
      <c r="E16" s="18" t="s">
        <v>47</v>
      </c>
      <c r="F16" s="18" t="s">
        <v>47</v>
      </c>
    </row>
    <row r="17" spans="1:6" ht="54" x14ac:dyDescent="0.25">
      <c r="A17" s="73" t="s">
        <v>602</v>
      </c>
      <c r="B17" s="13" t="s">
        <v>603</v>
      </c>
      <c r="C17" s="2">
        <v>29700</v>
      </c>
      <c r="D17" s="17" t="s">
        <v>599</v>
      </c>
      <c r="E17" s="18" t="s">
        <v>61</v>
      </c>
      <c r="F17" s="18" t="s">
        <v>9</v>
      </c>
    </row>
    <row r="18" spans="1:6" ht="27" x14ac:dyDescent="0.25">
      <c r="A18" s="14" t="s">
        <v>696</v>
      </c>
      <c r="B18" s="16" t="s">
        <v>95</v>
      </c>
      <c r="C18" s="2"/>
      <c r="D18" s="17"/>
      <c r="E18" s="18"/>
      <c r="F18" s="18"/>
    </row>
    <row r="19" spans="1:6" ht="27" x14ac:dyDescent="0.25">
      <c r="A19" s="73" t="s">
        <v>634</v>
      </c>
      <c r="B19" s="60" t="s">
        <v>95</v>
      </c>
      <c r="C19" s="2">
        <v>1500</v>
      </c>
      <c r="D19" s="2" t="s">
        <v>633</v>
      </c>
      <c r="E19" s="18" t="s">
        <v>47</v>
      </c>
      <c r="F19" s="18" t="s">
        <v>47</v>
      </c>
    </row>
    <row r="20" spans="1:6" ht="27" x14ac:dyDescent="0.25">
      <c r="A20" s="73" t="s">
        <v>635</v>
      </c>
      <c r="B20" s="60" t="s">
        <v>95</v>
      </c>
      <c r="C20" s="2">
        <v>1673</v>
      </c>
      <c r="D20" s="2" t="s">
        <v>633</v>
      </c>
      <c r="E20" s="18" t="s">
        <v>47</v>
      </c>
      <c r="F20" s="18" t="s">
        <v>47</v>
      </c>
    </row>
    <row r="21" spans="1:6" ht="27" x14ac:dyDescent="0.25">
      <c r="A21" s="73" t="s">
        <v>161</v>
      </c>
      <c r="B21" s="16" t="s">
        <v>149</v>
      </c>
      <c r="C21" s="2">
        <v>5025</v>
      </c>
      <c r="D21" s="29" t="s">
        <v>49</v>
      </c>
      <c r="E21" s="18" t="s">
        <v>47</v>
      </c>
      <c r="F21" s="18" t="s">
        <v>47</v>
      </c>
    </row>
    <row r="22" spans="1:6" ht="45" x14ac:dyDescent="0.25">
      <c r="A22" s="19" t="s">
        <v>170</v>
      </c>
      <c r="B22" s="39" t="s">
        <v>169</v>
      </c>
      <c r="C22" s="2">
        <v>600</v>
      </c>
      <c r="D22" s="20" t="s">
        <v>49</v>
      </c>
      <c r="E22" s="21" t="s">
        <v>47</v>
      </c>
      <c r="F22" s="21" t="s">
        <v>54</v>
      </c>
    </row>
    <row r="23" spans="1:6" ht="27" x14ac:dyDescent="0.25">
      <c r="A23" s="19" t="s">
        <v>220</v>
      </c>
      <c r="B23" s="39" t="s">
        <v>221</v>
      </c>
      <c r="C23" s="2">
        <v>5200</v>
      </c>
      <c r="D23" s="20" t="s">
        <v>49</v>
      </c>
      <c r="E23" s="21" t="s">
        <v>47</v>
      </c>
      <c r="F23" s="21" t="s">
        <v>54</v>
      </c>
    </row>
    <row r="24" spans="1:6" ht="45" x14ac:dyDescent="0.25">
      <c r="A24" s="19" t="s">
        <v>251</v>
      </c>
      <c r="B24" s="39" t="s">
        <v>169</v>
      </c>
      <c r="C24" s="2">
        <v>2070</v>
      </c>
      <c r="D24" s="20" t="s">
        <v>49</v>
      </c>
      <c r="E24" s="21" t="s">
        <v>54</v>
      </c>
      <c r="F24" s="21" t="s">
        <v>55</v>
      </c>
    </row>
    <row r="25" spans="1:6" ht="45" x14ac:dyDescent="0.25">
      <c r="A25" s="19" t="s">
        <v>306</v>
      </c>
      <c r="B25" s="39" t="s">
        <v>169</v>
      </c>
      <c r="C25" s="2">
        <v>6150</v>
      </c>
      <c r="D25" s="20" t="s">
        <v>49</v>
      </c>
      <c r="E25" s="21" t="s">
        <v>54</v>
      </c>
      <c r="F25" s="21" t="s">
        <v>55</v>
      </c>
    </row>
    <row r="26" spans="1:6" ht="45" x14ac:dyDescent="0.25">
      <c r="A26" s="19" t="s">
        <v>307</v>
      </c>
      <c r="B26" s="39" t="s">
        <v>169</v>
      </c>
      <c r="C26" s="2">
        <v>600</v>
      </c>
      <c r="D26" s="20" t="s">
        <v>49</v>
      </c>
      <c r="E26" s="21" t="s">
        <v>54</v>
      </c>
      <c r="F26" s="21" t="s">
        <v>55</v>
      </c>
    </row>
    <row r="27" spans="1:6" ht="27" x14ac:dyDescent="0.25">
      <c r="A27" s="91" t="s">
        <v>330</v>
      </c>
      <c r="B27" s="16" t="s">
        <v>329</v>
      </c>
      <c r="C27" s="2">
        <v>1772</v>
      </c>
      <c r="D27" s="2" t="s">
        <v>76</v>
      </c>
      <c r="E27" s="21" t="s">
        <v>55</v>
      </c>
      <c r="F27" s="21" t="s">
        <v>60</v>
      </c>
    </row>
    <row r="28" spans="1:6" ht="45" x14ac:dyDescent="0.25">
      <c r="A28" s="35" t="s">
        <v>334</v>
      </c>
      <c r="B28" s="13" t="s">
        <v>169</v>
      </c>
      <c r="C28" s="2">
        <v>650</v>
      </c>
      <c r="D28" s="2" t="s">
        <v>76</v>
      </c>
      <c r="E28" s="21" t="s">
        <v>55</v>
      </c>
      <c r="F28" s="21" t="s">
        <v>60</v>
      </c>
    </row>
    <row r="29" spans="1:6" ht="36" x14ac:dyDescent="0.25">
      <c r="A29" s="35" t="s">
        <v>433</v>
      </c>
      <c r="B29" s="60" t="s">
        <v>432</v>
      </c>
      <c r="C29" s="1">
        <v>1750</v>
      </c>
      <c r="D29" s="2" t="s">
        <v>76</v>
      </c>
      <c r="E29" s="21" t="s">
        <v>62</v>
      </c>
      <c r="F29" s="21" t="s">
        <v>62</v>
      </c>
    </row>
    <row r="30" spans="1:6" ht="45" x14ac:dyDescent="0.25">
      <c r="A30" s="19" t="s">
        <v>620</v>
      </c>
      <c r="B30" s="13" t="s">
        <v>169</v>
      </c>
      <c r="C30" s="2">
        <v>1620</v>
      </c>
      <c r="D30" s="20" t="s">
        <v>621</v>
      </c>
      <c r="E30" s="21" t="s">
        <v>62</v>
      </c>
      <c r="F30" s="21" t="s">
        <v>62</v>
      </c>
    </row>
    <row r="31" spans="1:6" ht="37.5" x14ac:dyDescent="0.25">
      <c r="A31" s="19" t="s">
        <v>545</v>
      </c>
      <c r="B31" s="33" t="s">
        <v>439</v>
      </c>
      <c r="C31" s="52">
        <v>7000</v>
      </c>
      <c r="D31" s="15" t="s">
        <v>532</v>
      </c>
      <c r="E31" s="29" t="s">
        <v>61</v>
      </c>
      <c r="F31" s="29" t="s">
        <v>61</v>
      </c>
    </row>
    <row r="32" spans="1:6" ht="46.5" x14ac:dyDescent="0.25">
      <c r="A32" s="19" t="s">
        <v>661</v>
      </c>
      <c r="B32" s="33" t="s">
        <v>662</v>
      </c>
      <c r="C32" s="52">
        <v>150</v>
      </c>
      <c r="D32" s="2" t="s">
        <v>76</v>
      </c>
      <c r="E32" s="29" t="s">
        <v>61</v>
      </c>
      <c r="F32" s="29" t="s">
        <v>61</v>
      </c>
    </row>
    <row r="33" spans="1:6" ht="27" x14ac:dyDescent="0.25">
      <c r="A33" s="19" t="s">
        <v>677</v>
      </c>
      <c r="B33" s="16" t="s">
        <v>149</v>
      </c>
      <c r="C33" s="2">
        <v>7310</v>
      </c>
      <c r="D33" s="55" t="s">
        <v>8</v>
      </c>
      <c r="E33" s="54" t="s">
        <v>74</v>
      </c>
      <c r="F33" s="54" t="s">
        <v>74</v>
      </c>
    </row>
    <row r="34" spans="1:6" ht="55.5" x14ac:dyDescent="0.25">
      <c r="A34" s="19" t="s">
        <v>678</v>
      </c>
      <c r="B34" s="28" t="s">
        <v>679</v>
      </c>
      <c r="C34" s="52">
        <v>65</v>
      </c>
      <c r="D34" s="2" t="s">
        <v>76</v>
      </c>
      <c r="E34" s="54" t="s">
        <v>74</v>
      </c>
      <c r="F34" s="54" t="s">
        <v>74</v>
      </c>
    </row>
    <row r="35" spans="1:6" ht="27" x14ac:dyDescent="0.25">
      <c r="A35" s="19" t="s">
        <v>683</v>
      </c>
      <c r="B35" s="16" t="s">
        <v>329</v>
      </c>
      <c r="C35" s="52">
        <v>660</v>
      </c>
      <c r="D35" s="2" t="s">
        <v>76</v>
      </c>
      <c r="E35" s="54" t="s">
        <v>74</v>
      </c>
      <c r="F35" s="54" t="s">
        <v>74</v>
      </c>
    </row>
    <row r="36" spans="1:6" ht="55.5" x14ac:dyDescent="0.25">
      <c r="A36" s="19" t="s">
        <v>714</v>
      </c>
      <c r="B36" s="28" t="s">
        <v>679</v>
      </c>
      <c r="C36" s="52">
        <v>350</v>
      </c>
      <c r="D36" s="2" t="s">
        <v>49</v>
      </c>
      <c r="E36" s="54" t="s">
        <v>74</v>
      </c>
      <c r="F36" s="54" t="s">
        <v>74</v>
      </c>
    </row>
    <row r="37" spans="1:6" ht="55.5" x14ac:dyDescent="0.25">
      <c r="A37" s="19" t="s">
        <v>694</v>
      </c>
      <c r="B37" s="28" t="s">
        <v>679</v>
      </c>
      <c r="C37" s="52">
        <v>649</v>
      </c>
      <c r="D37" s="2" t="s">
        <v>49</v>
      </c>
      <c r="E37" s="54" t="s">
        <v>74</v>
      </c>
      <c r="F37" s="54" t="s">
        <v>74</v>
      </c>
    </row>
    <row r="38" spans="1:6" ht="55.5" x14ac:dyDescent="0.25">
      <c r="A38" s="19" t="s">
        <v>709</v>
      </c>
      <c r="B38" s="28" t="s">
        <v>679</v>
      </c>
      <c r="C38" s="52">
        <v>45</v>
      </c>
      <c r="D38" s="2" t="s">
        <v>49</v>
      </c>
      <c r="E38" s="54" t="s">
        <v>74</v>
      </c>
      <c r="F38" s="54" t="s">
        <v>74</v>
      </c>
    </row>
    <row r="39" spans="1:6" ht="55.5" x14ac:dyDescent="0.25">
      <c r="A39" s="19" t="s">
        <v>722</v>
      </c>
      <c r="B39" s="28" t="s">
        <v>679</v>
      </c>
      <c r="C39" s="52">
        <v>4000</v>
      </c>
      <c r="D39" s="2" t="s">
        <v>49</v>
      </c>
      <c r="E39" s="54" t="s">
        <v>74</v>
      </c>
      <c r="F39" s="54" t="s">
        <v>74</v>
      </c>
    </row>
    <row r="40" spans="1:6" ht="55.5" x14ac:dyDescent="0.25">
      <c r="A40" s="19" t="s">
        <v>732</v>
      </c>
      <c r="B40" s="28" t="s">
        <v>679</v>
      </c>
      <c r="C40" s="52">
        <v>660</v>
      </c>
      <c r="D40" s="2" t="s">
        <v>49</v>
      </c>
      <c r="E40" s="54" t="s">
        <v>74</v>
      </c>
      <c r="F40" s="54" t="s">
        <v>58</v>
      </c>
    </row>
    <row r="41" spans="1:6" ht="46.5" x14ac:dyDescent="0.25">
      <c r="A41" s="19" t="s">
        <v>825</v>
      </c>
      <c r="B41" s="28" t="s">
        <v>169</v>
      </c>
      <c r="C41" s="52">
        <f>7000+3000+300</f>
        <v>10300</v>
      </c>
      <c r="D41" s="15" t="s">
        <v>532</v>
      </c>
      <c r="E41" s="54" t="s">
        <v>59</v>
      </c>
      <c r="F41" s="54" t="s">
        <v>57</v>
      </c>
    </row>
    <row r="42" spans="1:6" ht="46.5" x14ac:dyDescent="0.25">
      <c r="A42" s="19" t="s">
        <v>863</v>
      </c>
      <c r="B42" s="28" t="s">
        <v>169</v>
      </c>
      <c r="C42" s="52">
        <v>500</v>
      </c>
      <c r="D42" s="2" t="s">
        <v>49</v>
      </c>
      <c r="E42" s="54" t="s">
        <v>57</v>
      </c>
      <c r="F42" s="54" t="s">
        <v>57</v>
      </c>
    </row>
    <row r="43" spans="1:6" ht="18" x14ac:dyDescent="0.25">
      <c r="A43" s="14" t="s">
        <v>96</v>
      </c>
      <c r="B43" s="13"/>
      <c r="C43" s="2"/>
      <c r="D43" s="17"/>
      <c r="E43" s="18"/>
      <c r="F43" s="18"/>
    </row>
    <row r="44" spans="1:6" ht="27" x14ac:dyDescent="0.25">
      <c r="A44" s="19" t="s">
        <v>213</v>
      </c>
      <c r="B44" s="13" t="s">
        <v>214</v>
      </c>
      <c r="C44" s="2">
        <v>2100</v>
      </c>
      <c r="D44" s="17" t="s">
        <v>49</v>
      </c>
      <c r="E44" s="18" t="s">
        <v>47</v>
      </c>
      <c r="F44" s="18" t="s">
        <v>54</v>
      </c>
    </row>
    <row r="45" spans="1:6" ht="54" x14ac:dyDescent="0.25">
      <c r="A45" s="19" t="s">
        <v>266</v>
      </c>
      <c r="B45" s="13" t="s">
        <v>267</v>
      </c>
      <c r="C45" s="2">
        <v>374</v>
      </c>
      <c r="D45" s="17" t="s">
        <v>49</v>
      </c>
      <c r="E45" s="18" t="s">
        <v>54</v>
      </c>
      <c r="F45" s="18" t="s">
        <v>55</v>
      </c>
    </row>
    <row r="46" spans="1:6" ht="27" x14ac:dyDescent="0.25">
      <c r="A46" s="19" t="s">
        <v>308</v>
      </c>
      <c r="B46" s="13" t="s">
        <v>309</v>
      </c>
      <c r="C46" s="2">
        <v>11210</v>
      </c>
      <c r="D46" s="17" t="s">
        <v>49</v>
      </c>
      <c r="E46" s="18" t="s">
        <v>54</v>
      </c>
      <c r="F46" s="18" t="s">
        <v>55</v>
      </c>
    </row>
    <row r="47" spans="1:6" ht="54" x14ac:dyDescent="0.25">
      <c r="A47" s="19" t="s">
        <v>326</v>
      </c>
      <c r="B47" s="13" t="s">
        <v>327</v>
      </c>
      <c r="C47" s="2">
        <v>3105</v>
      </c>
      <c r="D47" s="17" t="s">
        <v>49</v>
      </c>
      <c r="E47" s="18" t="s">
        <v>55</v>
      </c>
      <c r="F47" s="18" t="s">
        <v>55</v>
      </c>
    </row>
    <row r="48" spans="1:6" ht="54" x14ac:dyDescent="0.25">
      <c r="A48" s="19" t="s">
        <v>360</v>
      </c>
      <c r="B48" s="13" t="s">
        <v>327</v>
      </c>
      <c r="C48" s="2">
        <v>2991.84</v>
      </c>
      <c r="D48" s="17" t="s">
        <v>49</v>
      </c>
      <c r="E48" s="18" t="s">
        <v>60</v>
      </c>
      <c r="F48" s="18" t="s">
        <v>60</v>
      </c>
    </row>
    <row r="49" spans="1:6" ht="54" x14ac:dyDescent="0.25">
      <c r="A49" s="19" t="s">
        <v>365</v>
      </c>
      <c r="B49" s="13" t="s">
        <v>327</v>
      </c>
      <c r="C49" s="2">
        <v>1085</v>
      </c>
      <c r="D49" s="17" t="s">
        <v>49</v>
      </c>
      <c r="E49" s="18" t="s">
        <v>60</v>
      </c>
      <c r="F49" s="18" t="s">
        <v>60</v>
      </c>
    </row>
    <row r="50" spans="1:6" ht="54" x14ac:dyDescent="0.25">
      <c r="A50" s="19" t="s">
        <v>410</v>
      </c>
      <c r="B50" s="13" t="s">
        <v>327</v>
      </c>
      <c r="C50" s="2">
        <v>875</v>
      </c>
      <c r="D50" s="17" t="s">
        <v>49</v>
      </c>
      <c r="E50" s="18" t="s">
        <v>60</v>
      </c>
      <c r="F50" s="18" t="s">
        <v>60</v>
      </c>
    </row>
    <row r="51" spans="1:6" ht="27" x14ac:dyDescent="0.25">
      <c r="A51" s="19" t="s">
        <v>501</v>
      </c>
      <c r="B51" s="13" t="s">
        <v>309</v>
      </c>
      <c r="C51" s="2">
        <v>5480</v>
      </c>
      <c r="D51" s="17" t="s">
        <v>49</v>
      </c>
      <c r="E51" s="18" t="s">
        <v>61</v>
      </c>
      <c r="F51" s="18" t="s">
        <v>61</v>
      </c>
    </row>
    <row r="52" spans="1:6" ht="54" x14ac:dyDescent="0.25">
      <c r="A52" s="19" t="s">
        <v>656</v>
      </c>
      <c r="B52" s="13" t="s">
        <v>327</v>
      </c>
      <c r="C52" s="2">
        <v>470</v>
      </c>
      <c r="D52" s="17" t="s">
        <v>49</v>
      </c>
      <c r="E52" s="18" t="s">
        <v>61</v>
      </c>
      <c r="F52" s="18" t="s">
        <v>61</v>
      </c>
    </row>
    <row r="53" spans="1:6" ht="27" x14ac:dyDescent="0.25">
      <c r="A53" s="19" t="s">
        <v>664</v>
      </c>
      <c r="B53" s="13" t="s">
        <v>665</v>
      </c>
      <c r="C53" s="2">
        <v>2560</v>
      </c>
      <c r="D53" s="17" t="s">
        <v>49</v>
      </c>
      <c r="E53" s="18" t="s">
        <v>74</v>
      </c>
      <c r="F53" s="18" t="s">
        <v>74</v>
      </c>
    </row>
    <row r="54" spans="1:6" ht="27" x14ac:dyDescent="0.25">
      <c r="A54" s="19" t="s">
        <v>680</v>
      </c>
      <c r="B54" s="13" t="s">
        <v>214</v>
      </c>
      <c r="C54" s="2">
        <v>12900</v>
      </c>
      <c r="D54" s="17" t="s">
        <v>49</v>
      </c>
      <c r="E54" s="18" t="s">
        <v>74</v>
      </c>
      <c r="F54" s="18" t="s">
        <v>58</v>
      </c>
    </row>
    <row r="55" spans="1:6" ht="27" x14ac:dyDescent="0.25">
      <c r="A55" s="19" t="s">
        <v>710</v>
      </c>
      <c r="B55" s="13" t="s">
        <v>214</v>
      </c>
      <c r="C55" s="2">
        <v>2560</v>
      </c>
      <c r="D55" s="17" t="s">
        <v>49</v>
      </c>
      <c r="E55" s="18" t="s">
        <v>74</v>
      </c>
      <c r="F55" s="18" t="s">
        <v>58</v>
      </c>
    </row>
    <row r="56" spans="1:6" ht="54" x14ac:dyDescent="0.25">
      <c r="A56" s="19" t="s">
        <v>738</v>
      </c>
      <c r="B56" s="13" t="s">
        <v>267</v>
      </c>
      <c r="C56" s="2">
        <v>440</v>
      </c>
      <c r="D56" s="17" t="s">
        <v>49</v>
      </c>
      <c r="E56" s="18" t="s">
        <v>74</v>
      </c>
      <c r="F56" s="18" t="s">
        <v>58</v>
      </c>
    </row>
    <row r="57" spans="1:6" ht="54" x14ac:dyDescent="0.25">
      <c r="A57" s="92" t="s">
        <v>818</v>
      </c>
      <c r="B57" s="13" t="s">
        <v>267</v>
      </c>
      <c r="C57" s="2">
        <v>800</v>
      </c>
      <c r="D57" s="17" t="s">
        <v>49</v>
      </c>
      <c r="E57" s="18" t="s">
        <v>59</v>
      </c>
      <c r="F57" s="18" t="s">
        <v>59</v>
      </c>
    </row>
    <row r="58" spans="1:6" ht="27" x14ac:dyDescent="0.25">
      <c r="A58" s="92" t="s">
        <v>840</v>
      </c>
      <c r="B58" s="13" t="s">
        <v>214</v>
      </c>
      <c r="C58" s="2">
        <v>12900</v>
      </c>
      <c r="D58" s="17" t="s">
        <v>49</v>
      </c>
      <c r="E58" s="18" t="s">
        <v>59</v>
      </c>
      <c r="F58" s="18" t="s">
        <v>59</v>
      </c>
    </row>
    <row r="59" spans="1:6" x14ac:dyDescent="0.25">
      <c r="A59" s="14" t="s">
        <v>87</v>
      </c>
      <c r="B59" s="22"/>
      <c r="C59" s="2"/>
      <c r="D59" s="23"/>
      <c r="E59" s="24"/>
      <c r="F59" s="24"/>
    </row>
    <row r="60" spans="1:6" ht="27" x14ac:dyDescent="0.25">
      <c r="A60" s="35" t="s">
        <v>368</v>
      </c>
      <c r="B60" s="13" t="s">
        <v>89</v>
      </c>
      <c r="C60" s="52">
        <v>1470</v>
      </c>
      <c r="D60" s="29" t="s">
        <v>49</v>
      </c>
      <c r="E60" s="18" t="s">
        <v>9</v>
      </c>
      <c r="F60" s="18" t="s">
        <v>47</v>
      </c>
    </row>
    <row r="61" spans="1:6" ht="27" x14ac:dyDescent="0.25">
      <c r="A61" s="19" t="s">
        <v>88</v>
      </c>
      <c r="B61" s="13" t="s">
        <v>89</v>
      </c>
      <c r="C61" s="52">
        <v>600</v>
      </c>
      <c r="D61" s="29" t="s">
        <v>49</v>
      </c>
      <c r="E61" s="18" t="s">
        <v>47</v>
      </c>
      <c r="F61" s="18" t="s">
        <v>47</v>
      </c>
    </row>
    <row r="62" spans="1:6" ht="27" x14ac:dyDescent="0.25">
      <c r="A62" s="19" t="s">
        <v>204</v>
      </c>
      <c r="B62" s="13" t="s">
        <v>89</v>
      </c>
      <c r="C62" s="52">
        <v>7075</v>
      </c>
      <c r="D62" s="29" t="s">
        <v>49</v>
      </c>
      <c r="E62" s="18" t="s">
        <v>47</v>
      </c>
      <c r="F62" s="18" t="s">
        <v>54</v>
      </c>
    </row>
    <row r="63" spans="1:6" ht="27" x14ac:dyDescent="0.25">
      <c r="A63" s="19" t="s">
        <v>229</v>
      </c>
      <c r="B63" s="13" t="s">
        <v>89</v>
      </c>
      <c r="C63" s="52">
        <v>2500</v>
      </c>
      <c r="D63" s="29" t="s">
        <v>49</v>
      </c>
      <c r="E63" s="18" t="s">
        <v>47</v>
      </c>
      <c r="F63" s="18" t="s">
        <v>54</v>
      </c>
    </row>
    <row r="64" spans="1:6" ht="27" x14ac:dyDescent="0.25">
      <c r="A64" s="19" t="s">
        <v>255</v>
      </c>
      <c r="B64" s="13" t="s">
        <v>89</v>
      </c>
      <c r="C64" s="52">
        <v>860</v>
      </c>
      <c r="D64" s="29" t="s">
        <v>49</v>
      </c>
      <c r="E64" s="29" t="s">
        <v>54</v>
      </c>
      <c r="F64" s="29" t="s">
        <v>54</v>
      </c>
    </row>
    <row r="65" spans="1:6" ht="27" x14ac:dyDescent="0.25">
      <c r="A65" s="19" t="s">
        <v>305</v>
      </c>
      <c r="B65" s="13" t="s">
        <v>89</v>
      </c>
      <c r="C65" s="52">
        <v>2936</v>
      </c>
      <c r="D65" s="29" t="s">
        <v>49</v>
      </c>
      <c r="E65" s="29" t="s">
        <v>54</v>
      </c>
      <c r="F65" s="29" t="s">
        <v>54</v>
      </c>
    </row>
    <row r="66" spans="1:6" ht="27" x14ac:dyDescent="0.25">
      <c r="A66" s="19" t="s">
        <v>258</v>
      </c>
      <c r="B66" s="13" t="s">
        <v>89</v>
      </c>
      <c r="C66" s="52">
        <v>3011</v>
      </c>
      <c r="D66" s="29" t="s">
        <v>49</v>
      </c>
      <c r="E66" s="29" t="s">
        <v>54</v>
      </c>
      <c r="F66" s="29" t="s">
        <v>54</v>
      </c>
    </row>
    <row r="67" spans="1:6" ht="27" x14ac:dyDescent="0.25">
      <c r="A67" s="19" t="s">
        <v>282</v>
      </c>
      <c r="B67" s="13" t="s">
        <v>89</v>
      </c>
      <c r="C67" s="52">
        <v>1500</v>
      </c>
      <c r="D67" s="29" t="s">
        <v>49</v>
      </c>
      <c r="E67" s="29" t="s">
        <v>54</v>
      </c>
      <c r="F67" s="29" t="s">
        <v>54</v>
      </c>
    </row>
    <row r="68" spans="1:6" ht="27" x14ac:dyDescent="0.25">
      <c r="A68" s="19" t="s">
        <v>341</v>
      </c>
      <c r="B68" s="13" t="s">
        <v>89</v>
      </c>
      <c r="C68" s="52">
        <v>1900</v>
      </c>
      <c r="D68" s="29" t="s">
        <v>49</v>
      </c>
      <c r="E68" s="29" t="s">
        <v>55</v>
      </c>
      <c r="F68" s="29" t="s">
        <v>60</v>
      </c>
    </row>
    <row r="69" spans="1:6" ht="27" x14ac:dyDescent="0.25">
      <c r="A69" s="19" t="s">
        <v>358</v>
      </c>
      <c r="B69" s="13" t="s">
        <v>89</v>
      </c>
      <c r="C69" s="52">
        <v>4500</v>
      </c>
      <c r="D69" s="29" t="s">
        <v>49</v>
      </c>
      <c r="E69" s="29" t="s">
        <v>60</v>
      </c>
      <c r="F69" s="29" t="s">
        <v>60</v>
      </c>
    </row>
    <row r="70" spans="1:6" ht="27" x14ac:dyDescent="0.25">
      <c r="A70" s="19" t="s">
        <v>361</v>
      </c>
      <c r="B70" s="13" t="s">
        <v>89</v>
      </c>
      <c r="C70" s="52">
        <v>1600</v>
      </c>
      <c r="D70" s="29" t="s">
        <v>49</v>
      </c>
      <c r="E70" s="29" t="s">
        <v>60</v>
      </c>
      <c r="F70" s="29" t="s">
        <v>60</v>
      </c>
    </row>
    <row r="71" spans="1:6" ht="27" x14ac:dyDescent="0.25">
      <c r="A71" s="19" t="s">
        <v>366</v>
      </c>
      <c r="B71" s="13" t="s">
        <v>89</v>
      </c>
      <c r="C71" s="52">
        <v>659</v>
      </c>
      <c r="D71" s="29" t="s">
        <v>49</v>
      </c>
      <c r="E71" s="29" t="s">
        <v>60</v>
      </c>
      <c r="F71" s="29" t="s">
        <v>60</v>
      </c>
    </row>
    <row r="72" spans="1:6" ht="27" x14ac:dyDescent="0.25">
      <c r="A72" s="19" t="s">
        <v>371</v>
      </c>
      <c r="B72" s="13" t="s">
        <v>89</v>
      </c>
      <c r="C72" s="52">
        <v>2129</v>
      </c>
      <c r="D72" s="29" t="s">
        <v>49</v>
      </c>
      <c r="E72" s="29" t="s">
        <v>60</v>
      </c>
      <c r="F72" s="29" t="s">
        <v>60</v>
      </c>
    </row>
    <row r="73" spans="1:6" ht="27" x14ac:dyDescent="0.25">
      <c r="A73" s="19" t="s">
        <v>396</v>
      </c>
      <c r="B73" s="13" t="s">
        <v>89</v>
      </c>
      <c r="C73" s="52">
        <v>1630</v>
      </c>
      <c r="D73" s="29" t="s">
        <v>49</v>
      </c>
      <c r="E73" s="29" t="s">
        <v>60</v>
      </c>
      <c r="F73" s="29" t="s">
        <v>60</v>
      </c>
    </row>
    <row r="74" spans="1:6" ht="27" x14ac:dyDescent="0.25">
      <c r="A74" s="19" t="s">
        <v>456</v>
      </c>
      <c r="B74" s="13" t="s">
        <v>89</v>
      </c>
      <c r="C74" s="52">
        <v>3302</v>
      </c>
      <c r="D74" s="29" t="s">
        <v>49</v>
      </c>
      <c r="E74" s="29" t="s">
        <v>62</v>
      </c>
      <c r="F74" s="29" t="s">
        <v>62</v>
      </c>
    </row>
    <row r="75" spans="1:6" ht="27" x14ac:dyDescent="0.25">
      <c r="A75" s="19" t="s">
        <v>484</v>
      </c>
      <c r="B75" s="13" t="s">
        <v>89</v>
      </c>
      <c r="C75" s="52">
        <v>3656</v>
      </c>
      <c r="D75" s="29" t="s">
        <v>49</v>
      </c>
      <c r="E75" s="29" t="s">
        <v>62</v>
      </c>
      <c r="F75" s="29" t="s">
        <v>62</v>
      </c>
    </row>
    <row r="76" spans="1:6" ht="27" x14ac:dyDescent="0.25">
      <c r="A76" s="19" t="s">
        <v>550</v>
      </c>
      <c r="B76" s="13" t="s">
        <v>89</v>
      </c>
      <c r="C76" s="52">
        <v>995</v>
      </c>
      <c r="D76" s="29" t="s">
        <v>49</v>
      </c>
      <c r="E76" s="29" t="s">
        <v>61</v>
      </c>
      <c r="F76" s="29" t="s">
        <v>61</v>
      </c>
    </row>
    <row r="77" spans="1:6" ht="27" x14ac:dyDescent="0.25">
      <c r="A77" s="19" t="s">
        <v>614</v>
      </c>
      <c r="B77" s="13" t="s">
        <v>89</v>
      </c>
      <c r="C77" s="89">
        <v>2190</v>
      </c>
      <c r="D77" s="29" t="s">
        <v>49</v>
      </c>
      <c r="E77" s="29" t="s">
        <v>61</v>
      </c>
      <c r="F77" s="29" t="s">
        <v>61</v>
      </c>
    </row>
    <row r="78" spans="1:6" ht="27" x14ac:dyDescent="0.25">
      <c r="A78" s="19" t="s">
        <v>682</v>
      </c>
      <c r="B78" s="13" t="s">
        <v>89</v>
      </c>
      <c r="C78" s="89">
        <v>2820</v>
      </c>
      <c r="D78" s="29" t="s">
        <v>49</v>
      </c>
      <c r="E78" s="29" t="s">
        <v>61</v>
      </c>
      <c r="F78" s="29" t="s">
        <v>61</v>
      </c>
    </row>
    <row r="79" spans="1:6" ht="27" x14ac:dyDescent="0.25">
      <c r="A79" s="19" t="s">
        <v>682</v>
      </c>
      <c r="B79" s="13" t="s">
        <v>89</v>
      </c>
      <c r="C79" s="89">
        <v>2820</v>
      </c>
      <c r="D79" s="29" t="s">
        <v>49</v>
      </c>
      <c r="E79" s="29" t="s">
        <v>61</v>
      </c>
      <c r="F79" s="29" t="s">
        <v>61</v>
      </c>
    </row>
    <row r="80" spans="1:6" ht="27" x14ac:dyDescent="0.25">
      <c r="A80" s="19" t="s">
        <v>642</v>
      </c>
      <c r="B80" s="13" t="s">
        <v>89</v>
      </c>
      <c r="C80" s="89">
        <v>5126</v>
      </c>
      <c r="D80" s="29" t="s">
        <v>49</v>
      </c>
      <c r="E80" s="29" t="s">
        <v>61</v>
      </c>
      <c r="F80" s="29" t="s">
        <v>61</v>
      </c>
    </row>
    <row r="81" spans="1:6" ht="27" x14ac:dyDescent="0.25">
      <c r="A81" s="19" t="s">
        <v>654</v>
      </c>
      <c r="B81" s="13" t="s">
        <v>89</v>
      </c>
      <c r="C81" s="89">
        <v>1727</v>
      </c>
      <c r="D81" s="29" t="s">
        <v>49</v>
      </c>
      <c r="E81" s="29" t="s">
        <v>61</v>
      </c>
      <c r="F81" s="29" t="s">
        <v>61</v>
      </c>
    </row>
    <row r="82" spans="1:6" ht="27" x14ac:dyDescent="0.25">
      <c r="A82" s="19" t="s">
        <v>655</v>
      </c>
      <c r="B82" s="13" t="s">
        <v>89</v>
      </c>
      <c r="C82" s="89">
        <v>1557</v>
      </c>
      <c r="D82" s="29" t="s">
        <v>49</v>
      </c>
      <c r="E82" s="29" t="s">
        <v>61</v>
      </c>
      <c r="F82" s="29" t="s">
        <v>61</v>
      </c>
    </row>
    <row r="83" spans="1:6" ht="27" x14ac:dyDescent="0.25">
      <c r="A83" s="19" t="s">
        <v>642</v>
      </c>
      <c r="B83" s="13" t="s">
        <v>89</v>
      </c>
      <c r="C83" s="89">
        <v>5126</v>
      </c>
      <c r="D83" s="29" t="s">
        <v>49</v>
      </c>
      <c r="E83" s="29" t="s">
        <v>61</v>
      </c>
      <c r="F83" s="29" t="s">
        <v>61</v>
      </c>
    </row>
    <row r="84" spans="1:6" ht="27" x14ac:dyDescent="0.25">
      <c r="A84" s="19" t="s">
        <v>726</v>
      </c>
      <c r="B84" s="13" t="s">
        <v>89</v>
      </c>
      <c r="C84" s="89">
        <v>3704</v>
      </c>
      <c r="D84" s="29" t="s">
        <v>49</v>
      </c>
      <c r="E84" s="29" t="s">
        <v>61</v>
      </c>
      <c r="F84" s="29" t="s">
        <v>61</v>
      </c>
    </row>
    <row r="85" spans="1:6" ht="27" x14ac:dyDescent="0.25">
      <c r="A85" s="19" t="s">
        <v>660</v>
      </c>
      <c r="B85" s="13" t="s">
        <v>89</v>
      </c>
      <c r="C85" s="89">
        <v>3043</v>
      </c>
      <c r="D85" s="29" t="s">
        <v>49</v>
      </c>
      <c r="E85" s="29" t="s">
        <v>61</v>
      </c>
      <c r="F85" s="29" t="s">
        <v>61</v>
      </c>
    </row>
    <row r="86" spans="1:6" ht="27" x14ac:dyDescent="0.25">
      <c r="A86" s="19" t="s">
        <v>642</v>
      </c>
      <c r="B86" s="13" t="s">
        <v>89</v>
      </c>
      <c r="C86" s="89">
        <v>5123</v>
      </c>
      <c r="D86" s="29" t="s">
        <v>49</v>
      </c>
      <c r="E86" s="29" t="s">
        <v>61</v>
      </c>
      <c r="F86" s="29" t="s">
        <v>61</v>
      </c>
    </row>
    <row r="87" spans="1:6" ht="27" x14ac:dyDescent="0.25">
      <c r="A87" s="19" t="s">
        <v>723</v>
      </c>
      <c r="B87" s="13" t="s">
        <v>89</v>
      </c>
      <c r="C87" s="89">
        <v>3977</v>
      </c>
      <c r="D87" s="15" t="s">
        <v>49</v>
      </c>
      <c r="E87" s="15" t="s">
        <v>74</v>
      </c>
      <c r="F87" s="15" t="s">
        <v>74</v>
      </c>
    </row>
    <row r="88" spans="1:6" ht="27" x14ac:dyDescent="0.25">
      <c r="A88" s="19" t="s">
        <v>717</v>
      </c>
      <c r="B88" s="13" t="s">
        <v>89</v>
      </c>
      <c r="C88" s="89">
        <v>2500</v>
      </c>
      <c r="D88" s="15" t="s">
        <v>49</v>
      </c>
      <c r="E88" s="15" t="s">
        <v>74</v>
      </c>
      <c r="F88" s="15" t="s">
        <v>58</v>
      </c>
    </row>
    <row r="89" spans="1:6" ht="27" x14ac:dyDescent="0.25">
      <c r="A89" s="19" t="s">
        <v>754</v>
      </c>
      <c r="B89" s="13" t="s">
        <v>89</v>
      </c>
      <c r="C89" s="89">
        <v>400</v>
      </c>
      <c r="D89" s="15" t="s">
        <v>49</v>
      </c>
      <c r="E89" s="15" t="s">
        <v>58</v>
      </c>
      <c r="F89" s="15" t="s">
        <v>58</v>
      </c>
    </row>
    <row r="90" spans="1:6" ht="27" x14ac:dyDescent="0.25">
      <c r="A90" s="19" t="s">
        <v>788</v>
      </c>
      <c r="B90" s="13" t="s">
        <v>89</v>
      </c>
      <c r="C90" s="89">
        <v>5000</v>
      </c>
      <c r="D90" s="15" t="s">
        <v>76</v>
      </c>
      <c r="E90" s="15" t="s">
        <v>58</v>
      </c>
      <c r="F90" s="15" t="s">
        <v>58</v>
      </c>
    </row>
    <row r="91" spans="1:6" ht="27" x14ac:dyDescent="0.25">
      <c r="A91" s="19" t="s">
        <v>812</v>
      </c>
      <c r="B91" s="13" t="s">
        <v>89</v>
      </c>
      <c r="C91" s="89">
        <v>685</v>
      </c>
      <c r="D91" s="15" t="s">
        <v>76</v>
      </c>
      <c r="E91" s="15" t="s">
        <v>59</v>
      </c>
      <c r="F91" s="15" t="s">
        <v>59</v>
      </c>
    </row>
    <row r="92" spans="1:6" ht="27" x14ac:dyDescent="0.25">
      <c r="A92" s="19" t="s">
        <v>255</v>
      </c>
      <c r="B92" s="13" t="s">
        <v>89</v>
      </c>
      <c r="C92" s="52">
        <v>800</v>
      </c>
      <c r="D92" s="15" t="s">
        <v>76</v>
      </c>
      <c r="E92" s="15" t="s">
        <v>59</v>
      </c>
      <c r="F92" s="18" t="s">
        <v>57</v>
      </c>
    </row>
    <row r="93" spans="1:6" x14ac:dyDescent="0.25">
      <c r="A93" s="25" t="s">
        <v>684</v>
      </c>
      <c r="B93" s="18"/>
      <c r="C93" s="26"/>
      <c r="D93" s="15"/>
      <c r="E93" s="15"/>
      <c r="F93" s="15"/>
    </row>
    <row r="94" spans="1:6" ht="46.5" x14ac:dyDescent="0.25">
      <c r="A94" s="27" t="s">
        <v>541</v>
      </c>
      <c r="B94" s="28" t="s">
        <v>542</v>
      </c>
      <c r="C94" s="26" t="s">
        <v>543</v>
      </c>
      <c r="D94" s="15" t="s">
        <v>532</v>
      </c>
      <c r="E94" s="15" t="s">
        <v>62</v>
      </c>
      <c r="F94" s="15" t="s">
        <v>62</v>
      </c>
    </row>
    <row r="95" spans="1:6" ht="36" x14ac:dyDescent="0.25">
      <c r="A95" s="14" t="s">
        <v>119</v>
      </c>
      <c r="B95" s="13" t="s">
        <v>11</v>
      </c>
      <c r="C95" s="2"/>
      <c r="D95" s="29"/>
      <c r="E95" s="18"/>
      <c r="F95" s="18"/>
    </row>
    <row r="96" spans="1:6" ht="45" x14ac:dyDescent="0.25">
      <c r="A96" s="19" t="s">
        <v>693</v>
      </c>
      <c r="B96" s="93" t="s">
        <v>77</v>
      </c>
      <c r="C96" s="2">
        <v>1377</v>
      </c>
      <c r="D96" s="29" t="s">
        <v>49</v>
      </c>
      <c r="E96" s="29" t="s">
        <v>54</v>
      </c>
      <c r="F96" s="29" t="s">
        <v>54</v>
      </c>
    </row>
    <row r="97" spans="1:6" ht="81" x14ac:dyDescent="0.25">
      <c r="A97" s="14" t="s">
        <v>775</v>
      </c>
      <c r="B97" s="13" t="s">
        <v>466</v>
      </c>
      <c r="C97" s="2"/>
      <c r="D97" s="29"/>
      <c r="E97" s="18"/>
      <c r="F97" s="18"/>
    </row>
    <row r="98" spans="1:6" ht="45" x14ac:dyDescent="0.25">
      <c r="A98" s="19" t="s">
        <v>163</v>
      </c>
      <c r="B98" s="16" t="s">
        <v>162</v>
      </c>
      <c r="C98" s="2">
        <v>9640</v>
      </c>
      <c r="D98" s="29" t="s">
        <v>76</v>
      </c>
      <c r="E98" s="29" t="s">
        <v>47</v>
      </c>
      <c r="F98" s="29" t="s">
        <v>54</v>
      </c>
    </row>
    <row r="99" spans="1:6" ht="27" x14ac:dyDescent="0.25">
      <c r="A99" s="14" t="s">
        <v>776</v>
      </c>
      <c r="B99" s="13" t="s">
        <v>779</v>
      </c>
      <c r="C99" s="2"/>
      <c r="D99" s="29"/>
      <c r="E99" s="18"/>
      <c r="F99" s="18"/>
    </row>
    <row r="100" spans="1:6" ht="45" x14ac:dyDescent="0.25">
      <c r="A100" s="19" t="s">
        <v>778</v>
      </c>
      <c r="B100" s="13" t="s">
        <v>78</v>
      </c>
      <c r="C100" s="2">
        <v>35000</v>
      </c>
      <c r="D100" s="29" t="s">
        <v>49</v>
      </c>
      <c r="E100" s="29" t="s">
        <v>60</v>
      </c>
      <c r="F100" s="29" t="s">
        <v>62</v>
      </c>
    </row>
    <row r="101" spans="1:6" ht="54" x14ac:dyDescent="0.25">
      <c r="A101" s="19" t="s">
        <v>777</v>
      </c>
      <c r="B101" s="16" t="s">
        <v>780</v>
      </c>
      <c r="C101" s="2">
        <v>850</v>
      </c>
      <c r="D101" s="29" t="s">
        <v>76</v>
      </c>
      <c r="E101" s="29" t="s">
        <v>59</v>
      </c>
      <c r="F101" s="29" t="s">
        <v>57</v>
      </c>
    </row>
    <row r="102" spans="1:6" x14ac:dyDescent="0.25">
      <c r="A102" s="14" t="s">
        <v>781</v>
      </c>
      <c r="B102" s="13"/>
      <c r="C102" s="2"/>
      <c r="D102" s="29"/>
      <c r="E102" s="18"/>
      <c r="F102" s="18"/>
    </row>
    <row r="103" spans="1:6" x14ac:dyDescent="0.25">
      <c r="A103" s="14" t="s">
        <v>120</v>
      </c>
      <c r="B103" s="13"/>
      <c r="C103" s="2"/>
      <c r="D103" s="29"/>
      <c r="E103" s="18"/>
      <c r="F103" s="18"/>
    </row>
    <row r="104" spans="1:6" ht="72" x14ac:dyDescent="0.25">
      <c r="A104" s="14" t="s">
        <v>339</v>
      </c>
      <c r="B104" s="30" t="s">
        <v>69</v>
      </c>
      <c r="C104" s="2"/>
      <c r="D104" s="29"/>
      <c r="E104" s="18"/>
      <c r="F104" s="18"/>
    </row>
    <row r="105" spans="1:6" ht="36" x14ac:dyDescent="0.25">
      <c r="A105" s="19" t="s">
        <v>152</v>
      </c>
      <c r="B105" s="16" t="s">
        <v>153</v>
      </c>
      <c r="C105" s="2">
        <v>47</v>
      </c>
      <c r="D105" s="94" t="s">
        <v>49</v>
      </c>
      <c r="E105" s="95" t="s">
        <v>47</v>
      </c>
      <c r="F105" s="21" t="s">
        <v>47</v>
      </c>
    </row>
    <row r="106" spans="1:6" ht="54" x14ac:dyDescent="0.25">
      <c r="A106" s="19" t="s">
        <v>168</v>
      </c>
      <c r="B106" s="31" t="s">
        <v>207</v>
      </c>
      <c r="C106" s="2">
        <f>220+120+15+40</f>
        <v>395</v>
      </c>
      <c r="D106" s="20" t="s">
        <v>49</v>
      </c>
      <c r="E106" s="21" t="s">
        <v>47</v>
      </c>
      <c r="F106" s="21" t="s">
        <v>54</v>
      </c>
    </row>
    <row r="107" spans="1:6" ht="54" x14ac:dyDescent="0.25">
      <c r="A107" s="19" t="s">
        <v>215</v>
      </c>
      <c r="B107" s="31" t="s">
        <v>207</v>
      </c>
      <c r="C107" s="2">
        <v>1428</v>
      </c>
      <c r="D107" s="20" t="s">
        <v>49</v>
      </c>
      <c r="E107" s="21" t="s">
        <v>47</v>
      </c>
      <c r="F107" s="21" t="s">
        <v>54</v>
      </c>
    </row>
    <row r="108" spans="1:6" ht="54" x14ac:dyDescent="0.25">
      <c r="A108" s="19" t="s">
        <v>212</v>
      </c>
      <c r="B108" s="31" t="s">
        <v>207</v>
      </c>
      <c r="C108" s="2">
        <v>220.42</v>
      </c>
      <c r="D108" s="20" t="s">
        <v>49</v>
      </c>
      <c r="E108" s="21" t="s">
        <v>47</v>
      </c>
      <c r="F108" s="32" t="s">
        <v>47</v>
      </c>
    </row>
    <row r="109" spans="1:6" ht="54" x14ac:dyDescent="0.25">
      <c r="A109" s="19" t="s">
        <v>262</v>
      </c>
      <c r="B109" s="31" t="s">
        <v>207</v>
      </c>
      <c r="C109" s="2">
        <v>5750</v>
      </c>
      <c r="D109" s="20" t="s">
        <v>49</v>
      </c>
      <c r="E109" s="21" t="s">
        <v>54</v>
      </c>
      <c r="F109" s="32" t="s">
        <v>54</v>
      </c>
    </row>
    <row r="110" spans="1:6" ht="54" x14ac:dyDescent="0.25">
      <c r="A110" s="19" t="s">
        <v>312</v>
      </c>
      <c r="B110" s="31" t="s">
        <v>207</v>
      </c>
      <c r="C110" s="2">
        <v>125</v>
      </c>
      <c r="D110" s="20" t="s">
        <v>49</v>
      </c>
      <c r="E110" s="21" t="s">
        <v>60</v>
      </c>
      <c r="F110" s="32" t="s">
        <v>60</v>
      </c>
    </row>
    <row r="111" spans="1:6" ht="54" x14ac:dyDescent="0.25">
      <c r="A111" s="19" t="s">
        <v>503</v>
      </c>
      <c r="B111" s="31" t="s">
        <v>207</v>
      </c>
      <c r="C111" s="2">
        <v>37300</v>
      </c>
      <c r="D111" s="20" t="s">
        <v>49</v>
      </c>
      <c r="E111" s="21" t="s">
        <v>55</v>
      </c>
      <c r="F111" s="32" t="s">
        <v>55</v>
      </c>
    </row>
    <row r="112" spans="1:6" ht="37.5" x14ac:dyDescent="0.25">
      <c r="A112" s="19" t="s">
        <v>311</v>
      </c>
      <c r="B112" s="33" t="s">
        <v>310</v>
      </c>
      <c r="C112" s="2">
        <v>1880</v>
      </c>
      <c r="D112" s="29" t="s">
        <v>49</v>
      </c>
      <c r="E112" s="18" t="s">
        <v>54</v>
      </c>
      <c r="F112" s="18" t="s">
        <v>55</v>
      </c>
    </row>
    <row r="113" spans="1:6" ht="27" x14ac:dyDescent="0.25">
      <c r="A113" s="19" t="s">
        <v>337</v>
      </c>
      <c r="B113" s="34" t="s">
        <v>338</v>
      </c>
      <c r="C113" s="2">
        <v>8490</v>
      </c>
      <c r="D113" s="20" t="s">
        <v>49</v>
      </c>
      <c r="E113" s="21" t="s">
        <v>55</v>
      </c>
      <c r="F113" s="32" t="s">
        <v>60</v>
      </c>
    </row>
    <row r="114" spans="1:6" ht="37.5" x14ac:dyDescent="0.25">
      <c r="A114" s="19" t="s">
        <v>351</v>
      </c>
      <c r="B114" s="33" t="s">
        <v>352</v>
      </c>
      <c r="C114" s="2">
        <v>3422</v>
      </c>
      <c r="D114" s="20" t="s">
        <v>49</v>
      </c>
      <c r="E114" s="21" t="s">
        <v>55</v>
      </c>
      <c r="F114" s="32" t="s">
        <v>60</v>
      </c>
    </row>
    <row r="115" spans="1:6" ht="54" x14ac:dyDescent="0.25">
      <c r="A115" s="19" t="s">
        <v>373</v>
      </c>
      <c r="B115" s="31" t="s">
        <v>207</v>
      </c>
      <c r="C115" s="2">
        <v>8700</v>
      </c>
      <c r="D115" s="20" t="s">
        <v>49</v>
      </c>
      <c r="E115" s="21" t="s">
        <v>60</v>
      </c>
      <c r="F115" s="32" t="s">
        <v>60</v>
      </c>
    </row>
    <row r="116" spans="1:6" ht="18" x14ac:dyDescent="0.25">
      <c r="A116" s="19" t="s">
        <v>384</v>
      </c>
      <c r="B116" s="31" t="s">
        <v>385</v>
      </c>
      <c r="C116" s="2">
        <v>150</v>
      </c>
      <c r="D116" s="20" t="s">
        <v>49</v>
      </c>
      <c r="E116" s="21" t="s">
        <v>60</v>
      </c>
      <c r="F116" s="32" t="s">
        <v>60</v>
      </c>
    </row>
    <row r="117" spans="1:6" ht="72" x14ac:dyDescent="0.25">
      <c r="A117" s="19" t="s">
        <v>386</v>
      </c>
      <c r="B117" s="30" t="s">
        <v>69</v>
      </c>
      <c r="C117" s="2">
        <v>5630</v>
      </c>
      <c r="D117" s="20" t="s">
        <v>49</v>
      </c>
      <c r="E117" s="21" t="s">
        <v>60</v>
      </c>
      <c r="F117" s="32" t="s">
        <v>60</v>
      </c>
    </row>
    <row r="118" spans="1:6" ht="28.5" x14ac:dyDescent="0.25">
      <c r="A118" s="19" t="s">
        <v>903</v>
      </c>
      <c r="B118" s="70" t="s">
        <v>387</v>
      </c>
      <c r="C118" s="2">
        <f>150+20</f>
        <v>170</v>
      </c>
      <c r="D118" s="20" t="s">
        <v>49</v>
      </c>
      <c r="E118" s="21" t="s">
        <v>60</v>
      </c>
      <c r="F118" s="32" t="s">
        <v>60</v>
      </c>
    </row>
    <row r="119" spans="1:6" ht="37.5" x14ac:dyDescent="0.25">
      <c r="A119" s="19" t="s">
        <v>391</v>
      </c>
      <c r="B119" s="33" t="s">
        <v>392</v>
      </c>
      <c r="C119" s="2">
        <v>205.05</v>
      </c>
      <c r="D119" s="20" t="s">
        <v>49</v>
      </c>
      <c r="E119" s="21" t="s">
        <v>60</v>
      </c>
      <c r="F119" s="32" t="s">
        <v>60</v>
      </c>
    </row>
    <row r="120" spans="1:6" ht="54" x14ac:dyDescent="0.25">
      <c r="A120" s="19" t="s">
        <v>411</v>
      </c>
      <c r="B120" s="31" t="s">
        <v>207</v>
      </c>
      <c r="C120" s="2">
        <v>185</v>
      </c>
      <c r="D120" s="29" t="s">
        <v>49</v>
      </c>
      <c r="E120" s="18" t="s">
        <v>60</v>
      </c>
      <c r="F120" s="18" t="s">
        <v>60</v>
      </c>
    </row>
    <row r="121" spans="1:6" ht="27" x14ac:dyDescent="0.25">
      <c r="A121" s="19" t="s">
        <v>414</v>
      </c>
      <c r="B121" s="31" t="s">
        <v>415</v>
      </c>
      <c r="C121" s="2">
        <v>700</v>
      </c>
      <c r="D121" s="29" t="s">
        <v>49</v>
      </c>
      <c r="E121" s="18" t="s">
        <v>60</v>
      </c>
      <c r="F121" s="12" t="s">
        <v>60</v>
      </c>
    </row>
    <row r="122" spans="1:6" ht="27" x14ac:dyDescent="0.25">
      <c r="A122" s="19" t="s">
        <v>477</v>
      </c>
      <c r="B122" s="31" t="s">
        <v>478</v>
      </c>
      <c r="C122" s="2">
        <v>1340</v>
      </c>
      <c r="D122" s="29" t="s">
        <v>49</v>
      </c>
      <c r="E122" s="18" t="s">
        <v>62</v>
      </c>
      <c r="F122" s="12" t="s">
        <v>61</v>
      </c>
    </row>
    <row r="123" spans="1:6" ht="54" x14ac:dyDescent="0.25">
      <c r="A123" s="19" t="s">
        <v>502</v>
      </c>
      <c r="B123" s="31" t="s">
        <v>207</v>
      </c>
      <c r="C123" s="2">
        <v>4687</v>
      </c>
      <c r="D123" s="29" t="s">
        <v>49</v>
      </c>
      <c r="E123" s="18" t="s">
        <v>61</v>
      </c>
      <c r="F123" s="12" t="s">
        <v>61</v>
      </c>
    </row>
    <row r="124" spans="1:6" ht="54" x14ac:dyDescent="0.25">
      <c r="A124" s="19" t="s">
        <v>515</v>
      </c>
      <c r="B124" s="34" t="s">
        <v>207</v>
      </c>
      <c r="C124" s="2">
        <f>295+82.5</f>
        <v>377.5</v>
      </c>
      <c r="D124" s="29" t="s">
        <v>49</v>
      </c>
      <c r="E124" s="18" t="s">
        <v>61</v>
      </c>
      <c r="F124" s="12" t="s">
        <v>61</v>
      </c>
    </row>
    <row r="125" spans="1:6" ht="37.5" x14ac:dyDescent="0.25">
      <c r="A125" s="19" t="s">
        <v>519</v>
      </c>
      <c r="B125" s="37" t="s">
        <v>520</v>
      </c>
      <c r="C125" s="2">
        <v>1200</v>
      </c>
      <c r="D125" s="29" t="s">
        <v>49</v>
      </c>
      <c r="E125" s="18" t="s">
        <v>61</v>
      </c>
      <c r="F125" s="12" t="s">
        <v>61</v>
      </c>
    </row>
    <row r="126" spans="1:6" ht="36" x14ac:dyDescent="0.25">
      <c r="A126" s="19" t="s">
        <v>555</v>
      </c>
      <c r="B126" s="16" t="s">
        <v>556</v>
      </c>
      <c r="C126" s="2">
        <v>225</v>
      </c>
      <c r="D126" s="29" t="s">
        <v>49</v>
      </c>
      <c r="E126" s="18" t="s">
        <v>61</v>
      </c>
      <c r="F126" s="12" t="s">
        <v>61</v>
      </c>
    </row>
    <row r="127" spans="1:6" ht="81" x14ac:dyDescent="0.25">
      <c r="A127" s="19" t="s">
        <v>611</v>
      </c>
      <c r="B127" s="34" t="s">
        <v>612</v>
      </c>
      <c r="C127" s="2">
        <v>1801.14</v>
      </c>
      <c r="D127" s="29" t="s">
        <v>49</v>
      </c>
      <c r="E127" s="18" t="s">
        <v>61</v>
      </c>
      <c r="F127" s="12" t="s">
        <v>61</v>
      </c>
    </row>
    <row r="128" spans="1:6" ht="18" x14ac:dyDescent="0.25">
      <c r="A128" s="35" t="s">
        <v>557</v>
      </c>
      <c r="B128" s="16"/>
      <c r="C128" s="36">
        <f>(275+7.5+1+18.8+19.8+29.8+19.5+89.4+94.4+4.55+1.56+4.83+2.99+11.8+0.73+10.56+1.36+8.54+7.4+3.55+36.21+43.49+21.9+61.9+30.8+22.5+23+8.99)/1.19</f>
        <v>724.25210084033597</v>
      </c>
      <c r="D128" s="29" t="s">
        <v>591</v>
      </c>
      <c r="E128" s="29" t="s">
        <v>47</v>
      </c>
      <c r="F128" s="29" t="s">
        <v>54</v>
      </c>
    </row>
    <row r="129" spans="1:6" ht="18" x14ac:dyDescent="0.25">
      <c r="A129" s="35" t="s">
        <v>559</v>
      </c>
      <c r="B129" s="16"/>
      <c r="C129" s="36">
        <v>68.819999999999993</v>
      </c>
      <c r="D129" s="29" t="s">
        <v>591</v>
      </c>
      <c r="E129" s="29" t="s">
        <v>54</v>
      </c>
      <c r="F129" s="29" t="s">
        <v>54</v>
      </c>
    </row>
    <row r="130" spans="1:6" ht="18" x14ac:dyDescent="0.25">
      <c r="A130" s="35" t="s">
        <v>560</v>
      </c>
      <c r="B130" s="16"/>
      <c r="C130" s="36">
        <v>444</v>
      </c>
      <c r="D130" s="29" t="s">
        <v>591</v>
      </c>
      <c r="E130" s="29" t="s">
        <v>54</v>
      </c>
      <c r="F130" s="29" t="s">
        <v>54</v>
      </c>
    </row>
    <row r="131" spans="1:6" ht="18" x14ac:dyDescent="0.25">
      <c r="A131" s="35" t="s">
        <v>561</v>
      </c>
      <c r="B131" s="16"/>
      <c r="C131" s="36">
        <v>300</v>
      </c>
      <c r="D131" s="29" t="s">
        <v>591</v>
      </c>
      <c r="E131" s="29" t="s">
        <v>55</v>
      </c>
      <c r="F131" s="29" t="s">
        <v>55</v>
      </c>
    </row>
    <row r="132" spans="1:6" ht="18" x14ac:dyDescent="0.25">
      <c r="A132" s="35" t="s">
        <v>557</v>
      </c>
      <c r="B132" s="16"/>
      <c r="C132" s="36">
        <f>(275+15.9+7.1+7.1+8.83+15+4.47+7.09+89.4+30.9+81.9+30.8+22.5+23+8.99+2650+4900)/1.19</f>
        <v>6872.2521008403364</v>
      </c>
      <c r="D132" s="29" t="s">
        <v>591</v>
      </c>
      <c r="E132" s="29" t="s">
        <v>47</v>
      </c>
      <c r="F132" s="29" t="s">
        <v>54</v>
      </c>
    </row>
    <row r="133" spans="1:6" ht="18" x14ac:dyDescent="0.25">
      <c r="A133" s="35" t="s">
        <v>571</v>
      </c>
      <c r="B133" s="16"/>
      <c r="C133" s="36">
        <f>42/1.19</f>
        <v>35.294117647058826</v>
      </c>
      <c r="D133" s="29" t="s">
        <v>591</v>
      </c>
      <c r="E133" s="29" t="s">
        <v>60</v>
      </c>
      <c r="F133" s="29" t="s">
        <v>60</v>
      </c>
    </row>
    <row r="134" spans="1:6" ht="18" x14ac:dyDescent="0.25">
      <c r="A134" s="35" t="s">
        <v>588</v>
      </c>
      <c r="B134" s="38" t="s">
        <v>589</v>
      </c>
      <c r="C134" s="36">
        <v>7694</v>
      </c>
      <c r="D134" s="29" t="s">
        <v>590</v>
      </c>
      <c r="E134" s="29" t="s">
        <v>61</v>
      </c>
      <c r="F134" s="11" t="s">
        <v>9</v>
      </c>
    </row>
    <row r="135" spans="1:6" ht="45" x14ac:dyDescent="0.25">
      <c r="A135" s="35" t="s">
        <v>592</v>
      </c>
      <c r="B135" s="38" t="s">
        <v>593</v>
      </c>
      <c r="C135" s="36">
        <v>14446</v>
      </c>
      <c r="D135" s="29" t="s">
        <v>590</v>
      </c>
      <c r="E135" s="29" t="s">
        <v>61</v>
      </c>
      <c r="F135" s="11" t="s">
        <v>9</v>
      </c>
    </row>
    <row r="136" spans="1:6" ht="36" x14ac:dyDescent="0.25">
      <c r="A136" s="35" t="s">
        <v>619</v>
      </c>
      <c r="B136" s="38" t="s">
        <v>618</v>
      </c>
      <c r="C136" s="36">
        <v>1280</v>
      </c>
      <c r="D136" s="29" t="s">
        <v>49</v>
      </c>
      <c r="E136" s="29" t="s">
        <v>61</v>
      </c>
      <c r="F136" s="11" t="s">
        <v>61</v>
      </c>
    </row>
    <row r="137" spans="1:6" ht="37.5" x14ac:dyDescent="0.25">
      <c r="A137" s="35" t="s">
        <v>690</v>
      </c>
      <c r="B137" s="37" t="s">
        <v>520</v>
      </c>
      <c r="C137" s="36">
        <v>473.13</v>
      </c>
      <c r="D137" s="29" t="s">
        <v>49</v>
      </c>
      <c r="E137" s="29" t="s">
        <v>74</v>
      </c>
      <c r="F137" s="11" t="s">
        <v>691</v>
      </c>
    </row>
    <row r="138" spans="1:6" ht="54" x14ac:dyDescent="0.25">
      <c r="A138" s="35" t="s">
        <v>687</v>
      </c>
      <c r="B138" s="38" t="s">
        <v>207</v>
      </c>
      <c r="C138" s="36">
        <f>450+435+340+25+106+89+85+8.5+25+10+35+50+25+30</f>
        <v>1713.5</v>
      </c>
      <c r="D138" s="29" t="s">
        <v>49</v>
      </c>
      <c r="E138" s="29" t="s">
        <v>74</v>
      </c>
      <c r="F138" s="11" t="s">
        <v>74</v>
      </c>
    </row>
    <row r="139" spans="1:6" ht="54" x14ac:dyDescent="0.25">
      <c r="A139" s="19" t="s">
        <v>503</v>
      </c>
      <c r="B139" s="31" t="s">
        <v>207</v>
      </c>
      <c r="C139" s="2">
        <v>25050</v>
      </c>
      <c r="D139" s="20" t="s">
        <v>49</v>
      </c>
      <c r="E139" s="21" t="s">
        <v>74</v>
      </c>
      <c r="F139" s="32" t="s">
        <v>74</v>
      </c>
    </row>
    <row r="140" spans="1:6" ht="54" x14ac:dyDescent="0.25">
      <c r="A140" s="19" t="s">
        <v>737</v>
      </c>
      <c r="B140" s="31" t="s">
        <v>207</v>
      </c>
      <c r="C140" s="2">
        <v>390</v>
      </c>
      <c r="D140" s="20" t="s">
        <v>49</v>
      </c>
      <c r="E140" s="21" t="s">
        <v>74</v>
      </c>
      <c r="F140" s="32" t="s">
        <v>58</v>
      </c>
    </row>
    <row r="141" spans="1:6" ht="54" x14ac:dyDescent="0.25">
      <c r="A141" s="19" t="s">
        <v>740</v>
      </c>
      <c r="B141" s="31" t="s">
        <v>207</v>
      </c>
      <c r="C141" s="2">
        <v>600</v>
      </c>
      <c r="D141" s="20" t="s">
        <v>49</v>
      </c>
      <c r="E141" s="21" t="s">
        <v>74</v>
      </c>
      <c r="F141" s="32" t="s">
        <v>58</v>
      </c>
    </row>
    <row r="142" spans="1:6" ht="45" x14ac:dyDescent="0.25">
      <c r="A142" s="19" t="s">
        <v>859</v>
      </c>
      <c r="B142" s="38" t="s">
        <v>593</v>
      </c>
      <c r="C142" s="2">
        <v>10203</v>
      </c>
      <c r="D142" s="20" t="s">
        <v>76</v>
      </c>
      <c r="E142" s="21" t="s">
        <v>57</v>
      </c>
      <c r="F142" s="32" t="s">
        <v>57</v>
      </c>
    </row>
    <row r="143" spans="1:6" x14ac:dyDescent="0.25">
      <c r="A143" s="14" t="s">
        <v>144</v>
      </c>
      <c r="B143" s="31"/>
      <c r="C143" s="2"/>
      <c r="D143" s="20"/>
      <c r="E143" s="18"/>
      <c r="F143" s="12"/>
    </row>
    <row r="144" spans="1:6" ht="63" x14ac:dyDescent="0.25">
      <c r="A144" s="14" t="s">
        <v>151</v>
      </c>
      <c r="B144" s="13" t="s">
        <v>201</v>
      </c>
      <c r="C144" s="2"/>
      <c r="D144" s="17"/>
      <c r="E144" s="18"/>
      <c r="F144" s="18"/>
    </row>
    <row r="145" spans="1:6" ht="27" x14ac:dyDescent="0.25">
      <c r="A145" s="19" t="s">
        <v>636</v>
      </c>
      <c r="B145" s="60" t="s">
        <v>637</v>
      </c>
      <c r="C145" s="2">
        <f>403+124</f>
        <v>527</v>
      </c>
      <c r="D145" s="2" t="s">
        <v>633</v>
      </c>
      <c r="E145" s="95" t="s">
        <v>47</v>
      </c>
      <c r="F145" s="21" t="s">
        <v>47</v>
      </c>
    </row>
    <row r="146" spans="1:6" x14ac:dyDescent="0.25">
      <c r="A146" s="19" t="s">
        <v>304</v>
      </c>
      <c r="B146" s="16" t="s">
        <v>150</v>
      </c>
      <c r="C146" s="2">
        <v>684</v>
      </c>
      <c r="D146" s="94" t="s">
        <v>49</v>
      </c>
      <c r="E146" s="95" t="s">
        <v>47</v>
      </c>
      <c r="F146" s="21" t="s">
        <v>47</v>
      </c>
    </row>
    <row r="147" spans="1:6" ht="27" x14ac:dyDescent="0.25">
      <c r="A147" s="19" t="s">
        <v>164</v>
      </c>
      <c r="B147" s="16" t="s">
        <v>165</v>
      </c>
      <c r="C147" s="2">
        <v>1275</v>
      </c>
      <c r="D147" s="20" t="s">
        <v>49</v>
      </c>
      <c r="E147" s="21" t="s">
        <v>47</v>
      </c>
      <c r="F147" s="21" t="s">
        <v>54</v>
      </c>
    </row>
    <row r="148" spans="1:6" ht="27" x14ac:dyDescent="0.25">
      <c r="A148" s="19" t="s">
        <v>166</v>
      </c>
      <c r="B148" s="16" t="s">
        <v>165</v>
      </c>
      <c r="C148" s="2">
        <f>65*2+60</f>
        <v>190</v>
      </c>
      <c r="D148" s="20" t="s">
        <v>49</v>
      </c>
      <c r="E148" s="21" t="s">
        <v>47</v>
      </c>
      <c r="F148" s="21" t="s">
        <v>54</v>
      </c>
    </row>
    <row r="149" spans="1:6" ht="27" x14ac:dyDescent="0.25">
      <c r="A149" s="19" t="s">
        <v>216</v>
      </c>
      <c r="B149" s="16" t="s">
        <v>165</v>
      </c>
      <c r="C149" s="2">
        <f>6900/1.19</f>
        <v>5798.3193277310929</v>
      </c>
      <c r="D149" s="20" t="s">
        <v>49</v>
      </c>
      <c r="E149" s="21" t="s">
        <v>47</v>
      </c>
      <c r="F149" s="21" t="s">
        <v>54</v>
      </c>
    </row>
    <row r="150" spans="1:6" ht="36" x14ac:dyDescent="0.25">
      <c r="A150" s="19" t="s">
        <v>226</v>
      </c>
      <c r="B150" s="16" t="s">
        <v>178</v>
      </c>
      <c r="C150" s="2">
        <v>160</v>
      </c>
      <c r="D150" s="20" t="s">
        <v>49</v>
      </c>
      <c r="E150" s="21" t="s">
        <v>47</v>
      </c>
      <c r="F150" s="21" t="s">
        <v>54</v>
      </c>
    </row>
    <row r="151" spans="1:6" ht="36" x14ac:dyDescent="0.25">
      <c r="A151" s="19" t="s">
        <v>227</v>
      </c>
      <c r="B151" s="49" t="s">
        <v>228</v>
      </c>
      <c r="C151" s="2">
        <v>3850</v>
      </c>
      <c r="D151" s="20" t="s">
        <v>49</v>
      </c>
      <c r="E151" s="21" t="s">
        <v>54</v>
      </c>
      <c r="F151" s="21" t="s">
        <v>54</v>
      </c>
    </row>
    <row r="152" spans="1:6" ht="18" x14ac:dyDescent="0.25">
      <c r="A152" s="35" t="s">
        <v>231</v>
      </c>
      <c r="B152" s="16" t="s">
        <v>230</v>
      </c>
      <c r="C152" s="2">
        <v>950</v>
      </c>
      <c r="D152" s="20" t="s">
        <v>49</v>
      </c>
      <c r="E152" s="21" t="s">
        <v>54</v>
      </c>
      <c r="F152" s="21" t="s">
        <v>54</v>
      </c>
    </row>
    <row r="153" spans="1:6" ht="27" x14ac:dyDescent="0.25">
      <c r="A153" s="35" t="s">
        <v>246</v>
      </c>
      <c r="B153" s="16" t="s">
        <v>165</v>
      </c>
      <c r="C153" s="2">
        <v>5110</v>
      </c>
      <c r="D153" s="20" t="s">
        <v>49</v>
      </c>
      <c r="E153" s="21" t="s">
        <v>54</v>
      </c>
      <c r="F153" s="21" t="s">
        <v>54</v>
      </c>
    </row>
    <row r="154" spans="1:6" ht="27" x14ac:dyDescent="0.25">
      <c r="A154" s="35" t="s">
        <v>249</v>
      </c>
      <c r="B154" s="16" t="s">
        <v>248</v>
      </c>
      <c r="C154" s="2">
        <v>29030</v>
      </c>
      <c r="D154" s="20" t="s">
        <v>49</v>
      </c>
      <c r="E154" s="21" t="s">
        <v>54</v>
      </c>
      <c r="F154" s="21" t="s">
        <v>54</v>
      </c>
    </row>
    <row r="155" spans="1:6" ht="36" x14ac:dyDescent="0.25">
      <c r="A155" s="35" t="s">
        <v>298</v>
      </c>
      <c r="B155" s="16" t="s">
        <v>299</v>
      </c>
      <c r="C155" s="2">
        <v>6140</v>
      </c>
      <c r="D155" s="20" t="s">
        <v>49</v>
      </c>
      <c r="E155" s="21" t="s">
        <v>54</v>
      </c>
      <c r="F155" s="21" t="s">
        <v>55</v>
      </c>
    </row>
    <row r="156" spans="1:6" ht="27" x14ac:dyDescent="0.25">
      <c r="A156" s="35" t="s">
        <v>333</v>
      </c>
      <c r="B156" s="16" t="s">
        <v>165</v>
      </c>
      <c r="C156" s="2">
        <f>4725*5</f>
        <v>23625</v>
      </c>
      <c r="D156" s="20" t="s">
        <v>49</v>
      </c>
      <c r="E156" s="21" t="s">
        <v>55</v>
      </c>
      <c r="F156" s="21" t="s">
        <v>60</v>
      </c>
    </row>
    <row r="157" spans="1:6" ht="36" x14ac:dyDescent="0.25">
      <c r="A157" s="35" t="s">
        <v>388</v>
      </c>
      <c r="B157" s="60" t="s">
        <v>228</v>
      </c>
      <c r="C157" s="2">
        <v>350</v>
      </c>
      <c r="D157" s="20" t="s">
        <v>49</v>
      </c>
      <c r="E157" s="21" t="s">
        <v>60</v>
      </c>
      <c r="F157" s="21" t="s">
        <v>60</v>
      </c>
    </row>
    <row r="158" spans="1:6" ht="45" x14ac:dyDescent="0.25">
      <c r="A158" s="35" t="s">
        <v>412</v>
      </c>
      <c r="B158" s="60" t="s">
        <v>413</v>
      </c>
      <c r="C158" s="2">
        <v>847</v>
      </c>
      <c r="D158" s="20" t="s">
        <v>49</v>
      </c>
      <c r="E158" s="21" t="s">
        <v>60</v>
      </c>
      <c r="F158" s="21" t="s">
        <v>60</v>
      </c>
    </row>
    <row r="159" spans="1:6" ht="27" x14ac:dyDescent="0.25">
      <c r="A159" s="35" t="s">
        <v>455</v>
      </c>
      <c r="B159" s="60" t="s">
        <v>419</v>
      </c>
      <c r="C159" s="2">
        <v>3750</v>
      </c>
      <c r="D159" s="20" t="s">
        <v>49</v>
      </c>
      <c r="E159" s="21" t="s">
        <v>60</v>
      </c>
      <c r="F159" s="21" t="s">
        <v>62</v>
      </c>
    </row>
    <row r="160" spans="1:6" ht="36" x14ac:dyDescent="0.25">
      <c r="A160" s="35" t="s">
        <v>430</v>
      </c>
      <c r="B160" s="49" t="s">
        <v>431</v>
      </c>
      <c r="C160" s="2">
        <v>5350</v>
      </c>
      <c r="D160" s="20" t="s">
        <v>49</v>
      </c>
      <c r="E160" s="21" t="s">
        <v>62</v>
      </c>
      <c r="F160" s="21" t="s">
        <v>62</v>
      </c>
    </row>
    <row r="161" spans="1:6" ht="36" x14ac:dyDescent="0.25">
      <c r="A161" s="57" t="s">
        <v>470</v>
      </c>
      <c r="B161" s="16" t="s">
        <v>178</v>
      </c>
      <c r="C161" s="2">
        <v>400</v>
      </c>
      <c r="D161" s="20" t="s">
        <v>49</v>
      </c>
      <c r="E161" s="21" t="s">
        <v>62</v>
      </c>
      <c r="F161" s="21" t="s">
        <v>62</v>
      </c>
    </row>
    <row r="162" spans="1:6" ht="37.5" x14ac:dyDescent="0.25">
      <c r="A162" s="57" t="s">
        <v>510</v>
      </c>
      <c r="B162" s="96" t="s">
        <v>513</v>
      </c>
      <c r="C162" s="2">
        <v>1200</v>
      </c>
      <c r="D162" s="20" t="s">
        <v>49</v>
      </c>
      <c r="E162" s="21" t="s">
        <v>61</v>
      </c>
      <c r="F162" s="21" t="s">
        <v>511</v>
      </c>
    </row>
    <row r="163" spans="1:6" ht="36" x14ac:dyDescent="0.25">
      <c r="A163" s="35" t="s">
        <v>514</v>
      </c>
      <c r="B163" s="16" t="s">
        <v>299</v>
      </c>
      <c r="C163" s="2">
        <v>8065</v>
      </c>
      <c r="D163" s="20" t="s">
        <v>49</v>
      </c>
      <c r="E163" s="21" t="s">
        <v>61</v>
      </c>
      <c r="F163" s="21" t="s">
        <v>61</v>
      </c>
    </row>
    <row r="164" spans="1:6" ht="45" x14ac:dyDescent="0.25">
      <c r="A164" s="35" t="s">
        <v>552</v>
      </c>
      <c r="B164" s="16" t="s">
        <v>413</v>
      </c>
      <c r="C164" s="2">
        <v>640</v>
      </c>
      <c r="D164" s="20" t="s">
        <v>49</v>
      </c>
      <c r="E164" s="21" t="s">
        <v>61</v>
      </c>
      <c r="F164" s="21" t="s">
        <v>61</v>
      </c>
    </row>
    <row r="165" spans="1:6" ht="36" x14ac:dyDescent="0.25">
      <c r="A165" s="35" t="s">
        <v>594</v>
      </c>
      <c r="B165" s="16" t="s">
        <v>595</v>
      </c>
      <c r="C165" s="2">
        <v>6100</v>
      </c>
      <c r="D165" s="20" t="s">
        <v>596</v>
      </c>
      <c r="E165" s="21" t="s">
        <v>61</v>
      </c>
      <c r="F165" s="21" t="s">
        <v>9</v>
      </c>
    </row>
    <row r="166" spans="1:6" ht="54" x14ac:dyDescent="0.25">
      <c r="A166" s="35" t="s">
        <v>659</v>
      </c>
      <c r="B166" s="16" t="s">
        <v>658</v>
      </c>
      <c r="C166" s="2">
        <v>600</v>
      </c>
      <c r="D166" s="20" t="s">
        <v>49</v>
      </c>
      <c r="E166" s="21" t="s">
        <v>61</v>
      </c>
      <c r="F166" s="21" t="s">
        <v>74</v>
      </c>
    </row>
    <row r="167" spans="1:6" ht="27" x14ac:dyDescent="0.25">
      <c r="A167" s="35" t="s">
        <v>670</v>
      </c>
      <c r="B167" s="2" t="s">
        <v>671</v>
      </c>
      <c r="C167" s="97">
        <v>325.23</v>
      </c>
      <c r="D167" s="20" t="s">
        <v>49</v>
      </c>
      <c r="E167" s="21" t="s">
        <v>74</v>
      </c>
      <c r="F167" s="21" t="s">
        <v>74</v>
      </c>
    </row>
    <row r="168" spans="1:6" ht="27" x14ac:dyDescent="0.25">
      <c r="A168" s="35" t="s">
        <v>688</v>
      </c>
      <c r="B168" s="16" t="s">
        <v>165</v>
      </c>
      <c r="C168" s="36">
        <f>120+75+20</f>
        <v>215</v>
      </c>
      <c r="D168" s="29" t="s">
        <v>49</v>
      </c>
      <c r="E168" s="29" t="s">
        <v>74</v>
      </c>
      <c r="F168" s="11" t="s">
        <v>74</v>
      </c>
    </row>
    <row r="169" spans="1:6" ht="45" x14ac:dyDescent="0.25">
      <c r="A169" s="35" t="s">
        <v>705</v>
      </c>
      <c r="B169" s="16" t="s">
        <v>413</v>
      </c>
      <c r="C169" s="36">
        <f>8704*5</f>
        <v>43520</v>
      </c>
      <c r="D169" s="29" t="s">
        <v>49</v>
      </c>
      <c r="E169" s="29" t="s">
        <v>74</v>
      </c>
      <c r="F169" s="11" t="s">
        <v>58</v>
      </c>
    </row>
    <row r="170" spans="1:6" ht="36" x14ac:dyDescent="0.25">
      <c r="A170" s="35" t="s">
        <v>721</v>
      </c>
      <c r="B170" s="16" t="s">
        <v>299</v>
      </c>
      <c r="C170" s="36">
        <v>15750</v>
      </c>
      <c r="D170" s="29" t="s">
        <v>49</v>
      </c>
      <c r="E170" s="29" t="s">
        <v>74</v>
      </c>
      <c r="F170" s="11" t="s">
        <v>58</v>
      </c>
    </row>
    <row r="171" spans="1:6" ht="36" x14ac:dyDescent="0.25">
      <c r="A171" s="35" t="s">
        <v>724</v>
      </c>
      <c r="B171" s="16" t="s">
        <v>299</v>
      </c>
      <c r="C171" s="36">
        <v>6065.34</v>
      </c>
      <c r="D171" s="29" t="s">
        <v>49</v>
      </c>
      <c r="E171" s="29" t="s">
        <v>74</v>
      </c>
      <c r="F171" s="11" t="s">
        <v>58</v>
      </c>
    </row>
    <row r="172" spans="1:6" ht="36" x14ac:dyDescent="0.25">
      <c r="A172" s="35" t="s">
        <v>730</v>
      </c>
      <c r="B172" s="16" t="s">
        <v>299</v>
      </c>
      <c r="C172" s="36">
        <v>7960</v>
      </c>
      <c r="D172" s="29" t="s">
        <v>49</v>
      </c>
      <c r="E172" s="29" t="s">
        <v>74</v>
      </c>
      <c r="F172" s="11" t="s">
        <v>58</v>
      </c>
    </row>
    <row r="173" spans="1:6" ht="36" x14ac:dyDescent="0.25">
      <c r="A173" s="35" t="s">
        <v>768</v>
      </c>
      <c r="B173" s="16" t="s">
        <v>595</v>
      </c>
      <c r="C173" s="36">
        <v>4037</v>
      </c>
      <c r="D173" s="29" t="s">
        <v>49</v>
      </c>
      <c r="E173" s="29" t="s">
        <v>58</v>
      </c>
      <c r="F173" s="11" t="s">
        <v>59</v>
      </c>
    </row>
    <row r="174" spans="1:6" ht="36" x14ac:dyDescent="0.25">
      <c r="A174" s="35" t="s">
        <v>769</v>
      </c>
      <c r="B174" s="16" t="s">
        <v>595</v>
      </c>
      <c r="C174" s="36">
        <v>2163</v>
      </c>
      <c r="D174" s="29" t="s">
        <v>49</v>
      </c>
      <c r="E174" s="29" t="s">
        <v>58</v>
      </c>
      <c r="F174" s="11" t="s">
        <v>59</v>
      </c>
    </row>
    <row r="175" spans="1:6" ht="36" x14ac:dyDescent="0.25">
      <c r="A175" s="35" t="s">
        <v>810</v>
      </c>
      <c r="B175" s="16" t="s">
        <v>595</v>
      </c>
      <c r="C175" s="36">
        <v>150</v>
      </c>
      <c r="D175" s="29" t="s">
        <v>49</v>
      </c>
      <c r="E175" s="11" t="s">
        <v>59</v>
      </c>
      <c r="F175" s="11" t="s">
        <v>59</v>
      </c>
    </row>
    <row r="176" spans="1:6" ht="36" x14ac:dyDescent="0.25">
      <c r="A176" s="35" t="s">
        <v>831</v>
      </c>
      <c r="B176" s="16" t="s">
        <v>894</v>
      </c>
      <c r="C176" s="36">
        <v>1750</v>
      </c>
      <c r="D176" s="29" t="s">
        <v>8</v>
      </c>
      <c r="E176" s="11" t="s">
        <v>59</v>
      </c>
      <c r="F176" s="11" t="s">
        <v>57</v>
      </c>
    </row>
    <row r="177" spans="1:6" x14ac:dyDescent="0.25">
      <c r="A177" s="14" t="s">
        <v>200</v>
      </c>
      <c r="B177" s="13"/>
      <c r="C177" s="2"/>
      <c r="D177" s="17"/>
      <c r="E177" s="18"/>
      <c r="F177" s="18"/>
    </row>
    <row r="178" spans="1:6" ht="36" x14ac:dyDescent="0.25">
      <c r="A178" s="19" t="s">
        <v>904</v>
      </c>
      <c r="B178" s="39" t="s">
        <v>253</v>
      </c>
      <c r="C178" s="2">
        <v>55000</v>
      </c>
      <c r="D178" s="29" t="s">
        <v>49</v>
      </c>
      <c r="E178" s="18" t="s">
        <v>54</v>
      </c>
      <c r="F178" s="18" t="s">
        <v>55</v>
      </c>
    </row>
    <row r="179" spans="1:6" ht="36" x14ac:dyDescent="0.25">
      <c r="A179" s="40" t="s">
        <v>608</v>
      </c>
      <c r="B179" s="13" t="s">
        <v>609</v>
      </c>
      <c r="C179" s="3">
        <v>33277</v>
      </c>
      <c r="D179" s="11" t="s">
        <v>590</v>
      </c>
      <c r="E179" s="12" t="s">
        <v>61</v>
      </c>
      <c r="F179" s="12" t="s">
        <v>9</v>
      </c>
    </row>
    <row r="180" spans="1:6" x14ac:dyDescent="0.25">
      <c r="A180" s="9" t="s">
        <v>97</v>
      </c>
      <c r="B180" s="16"/>
      <c r="C180" s="3"/>
      <c r="D180" s="11"/>
      <c r="E180" s="12"/>
      <c r="F180" s="12"/>
    </row>
    <row r="181" spans="1:6" ht="27" x14ac:dyDescent="0.25">
      <c r="A181" s="14" t="s">
        <v>98</v>
      </c>
      <c r="B181" s="39" t="s">
        <v>12</v>
      </c>
      <c r="C181" s="2"/>
      <c r="D181" s="29"/>
      <c r="E181" s="18"/>
      <c r="F181" s="18"/>
    </row>
    <row r="182" spans="1:6" ht="27" x14ac:dyDescent="0.25">
      <c r="A182" s="19" t="s">
        <v>905</v>
      </c>
      <c r="B182" s="39" t="s">
        <v>167</v>
      </c>
      <c r="C182" s="2">
        <f>830*2+32+24+32+24+32+24+180+100+70+70+65*2+75*2</f>
        <v>2528</v>
      </c>
      <c r="D182" s="20" t="s">
        <v>49</v>
      </c>
      <c r="E182" s="21" t="s">
        <v>47</v>
      </c>
      <c r="F182" s="21" t="s">
        <v>54</v>
      </c>
    </row>
    <row r="183" spans="1:6" ht="27" x14ac:dyDescent="0.25">
      <c r="A183" s="40" t="s">
        <v>247</v>
      </c>
      <c r="B183" s="41" t="s">
        <v>167</v>
      </c>
      <c r="C183" s="3">
        <f>1075*2</f>
        <v>2150</v>
      </c>
      <c r="D183" s="20" t="s">
        <v>49</v>
      </c>
      <c r="E183" s="21" t="s">
        <v>54</v>
      </c>
      <c r="F183" s="21" t="s">
        <v>54</v>
      </c>
    </row>
    <row r="184" spans="1:6" ht="27" x14ac:dyDescent="0.25">
      <c r="A184" s="40" t="s">
        <v>719</v>
      </c>
      <c r="B184" s="41" t="s">
        <v>167</v>
      </c>
      <c r="C184" s="3">
        <f>3000*5</f>
        <v>15000</v>
      </c>
      <c r="D184" s="42" t="s">
        <v>49</v>
      </c>
      <c r="E184" s="32" t="s">
        <v>61</v>
      </c>
      <c r="F184" s="32" t="s">
        <v>61</v>
      </c>
    </row>
    <row r="185" spans="1:6" x14ac:dyDescent="0.25">
      <c r="A185" s="14" t="s">
        <v>869</v>
      </c>
      <c r="B185" s="13"/>
      <c r="C185" s="3">
        <v>15400</v>
      </c>
      <c r="D185" s="11" t="s">
        <v>76</v>
      </c>
      <c r="E185" s="12" t="s">
        <v>57</v>
      </c>
      <c r="F185" s="12" t="s">
        <v>57</v>
      </c>
    </row>
    <row r="186" spans="1:6" x14ac:dyDescent="0.25">
      <c r="A186" s="9" t="s">
        <v>99</v>
      </c>
      <c r="B186" s="16"/>
      <c r="C186" s="3"/>
      <c r="D186" s="11"/>
      <c r="E186" s="12"/>
      <c r="F186" s="12"/>
    </row>
    <row r="187" spans="1:6" ht="27" x14ac:dyDescent="0.25">
      <c r="A187" s="14" t="s">
        <v>101</v>
      </c>
      <c r="B187" s="39" t="s">
        <v>110</v>
      </c>
      <c r="C187" s="2"/>
      <c r="D187" s="29"/>
      <c r="E187" s="18"/>
      <c r="F187" s="18"/>
    </row>
    <row r="188" spans="1:6" x14ac:dyDescent="0.25">
      <c r="A188" s="9" t="s">
        <v>100</v>
      </c>
      <c r="B188" s="16"/>
      <c r="C188" s="3"/>
      <c r="D188" s="11"/>
      <c r="E188" s="12"/>
      <c r="F188" s="12"/>
    </row>
    <row r="189" spans="1:6" ht="36" x14ac:dyDescent="0.25">
      <c r="A189" s="14" t="s">
        <v>102</v>
      </c>
      <c r="B189" s="39" t="s">
        <v>111</v>
      </c>
      <c r="C189" s="2"/>
      <c r="D189" s="29"/>
      <c r="E189" s="18"/>
      <c r="F189" s="18"/>
    </row>
    <row r="190" spans="1:6" ht="63" x14ac:dyDescent="0.25">
      <c r="A190" s="19" t="s">
        <v>208</v>
      </c>
      <c r="B190" s="39" t="s">
        <v>209</v>
      </c>
      <c r="C190" s="3">
        <v>206410</v>
      </c>
      <c r="D190" s="11" t="s">
        <v>8</v>
      </c>
      <c r="E190" s="12" t="s">
        <v>47</v>
      </c>
      <c r="F190" s="12" t="s">
        <v>54</v>
      </c>
    </row>
    <row r="191" spans="1:6" x14ac:dyDescent="0.25">
      <c r="A191" s="14" t="s">
        <v>103</v>
      </c>
      <c r="B191" s="43"/>
      <c r="C191" s="3"/>
      <c r="D191" s="11"/>
      <c r="E191" s="12"/>
      <c r="F191" s="12"/>
    </row>
    <row r="192" spans="1:6" ht="27" x14ac:dyDescent="0.25">
      <c r="A192" s="14" t="s">
        <v>104</v>
      </c>
      <c r="B192" s="39" t="s">
        <v>237</v>
      </c>
      <c r="C192" s="2"/>
      <c r="D192" s="29"/>
      <c r="E192" s="18"/>
      <c r="F192" s="18"/>
    </row>
    <row r="193" spans="1:6" x14ac:dyDescent="0.25">
      <c r="A193" s="14" t="s">
        <v>105</v>
      </c>
      <c r="B193" s="16"/>
      <c r="C193" s="3"/>
      <c r="D193" s="11"/>
      <c r="E193" s="12"/>
      <c r="F193" s="12"/>
    </row>
    <row r="194" spans="1:6" ht="18" x14ac:dyDescent="0.25">
      <c r="A194" s="14" t="s">
        <v>106</v>
      </c>
      <c r="B194" s="39"/>
      <c r="C194" s="2"/>
      <c r="D194" s="29"/>
      <c r="E194" s="18"/>
      <c r="F194" s="18"/>
    </row>
    <row r="195" spans="1:6" ht="37.5" x14ac:dyDescent="0.25">
      <c r="A195" s="19" t="s">
        <v>601</v>
      </c>
      <c r="B195" s="98" t="s">
        <v>600</v>
      </c>
      <c r="C195" s="3">
        <v>119014</v>
      </c>
      <c r="D195" s="11" t="s">
        <v>599</v>
      </c>
      <c r="E195" s="12" t="s">
        <v>61</v>
      </c>
      <c r="F195" s="12" t="s">
        <v>9</v>
      </c>
    </row>
    <row r="196" spans="1:6" ht="27" x14ac:dyDescent="0.25">
      <c r="A196" s="14" t="s">
        <v>107</v>
      </c>
      <c r="B196" s="39" t="s">
        <v>108</v>
      </c>
      <c r="C196" s="2"/>
      <c r="D196" s="29"/>
      <c r="E196" s="18"/>
      <c r="F196" s="18"/>
    </row>
    <row r="197" spans="1:6" ht="63" x14ac:dyDescent="0.25">
      <c r="A197" s="19" t="s">
        <v>597</v>
      </c>
      <c r="B197" s="39" t="s">
        <v>598</v>
      </c>
      <c r="C197" s="3">
        <v>23550</v>
      </c>
      <c r="D197" s="11" t="s">
        <v>599</v>
      </c>
      <c r="E197" s="12" t="s">
        <v>61</v>
      </c>
      <c r="F197" s="12" t="s">
        <v>9</v>
      </c>
    </row>
    <row r="198" spans="1:6" ht="27" x14ac:dyDescent="0.25">
      <c r="A198" s="14" t="s">
        <v>357</v>
      </c>
      <c r="B198" s="13" t="s">
        <v>114</v>
      </c>
      <c r="C198" s="2"/>
      <c r="D198" s="29"/>
      <c r="E198" s="18"/>
      <c r="F198" s="18"/>
    </row>
    <row r="199" spans="1:6" ht="27" x14ac:dyDescent="0.25">
      <c r="A199" s="19" t="s">
        <v>447</v>
      </c>
      <c r="B199" s="39" t="s">
        <v>448</v>
      </c>
      <c r="C199" s="3">
        <v>3500</v>
      </c>
      <c r="D199" s="11" t="s">
        <v>8</v>
      </c>
      <c r="E199" s="12" t="s">
        <v>60</v>
      </c>
      <c r="F199" s="12" t="s">
        <v>62</v>
      </c>
    </row>
    <row r="200" spans="1:6" ht="27" x14ac:dyDescent="0.25">
      <c r="A200" s="19" t="s">
        <v>731</v>
      </c>
      <c r="B200" s="39" t="s">
        <v>469</v>
      </c>
      <c r="C200" s="3">
        <v>628.59</v>
      </c>
      <c r="D200" s="11" t="s">
        <v>8</v>
      </c>
      <c r="E200" s="12" t="s">
        <v>74</v>
      </c>
      <c r="F200" s="12" t="s">
        <v>74</v>
      </c>
    </row>
    <row r="201" spans="1:6" ht="36" x14ac:dyDescent="0.25">
      <c r="A201" s="19" t="s">
        <v>841</v>
      </c>
      <c r="B201" s="49" t="s">
        <v>819</v>
      </c>
      <c r="C201" s="3">
        <v>76760.02</v>
      </c>
      <c r="D201" s="29" t="s">
        <v>8</v>
      </c>
      <c r="E201" s="12" t="s">
        <v>59</v>
      </c>
      <c r="F201" s="12" t="s">
        <v>59</v>
      </c>
    </row>
    <row r="202" spans="1:6" ht="36" x14ac:dyDescent="0.25">
      <c r="A202" s="19" t="s">
        <v>870</v>
      </c>
      <c r="B202" s="44" t="s">
        <v>871</v>
      </c>
      <c r="C202" s="3">
        <v>1600</v>
      </c>
      <c r="D202" s="29" t="s">
        <v>872</v>
      </c>
      <c r="E202" s="12" t="s">
        <v>57</v>
      </c>
      <c r="F202" s="12" t="s">
        <v>57</v>
      </c>
    </row>
    <row r="203" spans="1:6" ht="45" x14ac:dyDescent="0.25">
      <c r="A203" s="45" t="s">
        <v>112</v>
      </c>
      <c r="B203" s="46" t="s">
        <v>68</v>
      </c>
      <c r="C203" s="47"/>
      <c r="D203" s="48"/>
      <c r="E203" s="47"/>
      <c r="F203" s="47"/>
    </row>
    <row r="204" spans="1:6" x14ac:dyDescent="0.25">
      <c r="A204" s="19" t="s">
        <v>354</v>
      </c>
      <c r="B204" s="18"/>
      <c r="C204" s="2">
        <v>7142</v>
      </c>
      <c r="D204" s="29" t="s">
        <v>8</v>
      </c>
      <c r="E204" s="29" t="s">
        <v>54</v>
      </c>
      <c r="F204" s="29" t="s">
        <v>55</v>
      </c>
    </row>
    <row r="205" spans="1:6" ht="90" x14ac:dyDescent="0.25">
      <c r="A205" s="19" t="s">
        <v>773</v>
      </c>
      <c r="B205" s="18" t="s">
        <v>504</v>
      </c>
      <c r="C205" s="2">
        <v>79559</v>
      </c>
      <c r="D205" s="29" t="s">
        <v>8</v>
      </c>
      <c r="E205" s="29" t="s">
        <v>61</v>
      </c>
      <c r="F205" s="29" t="s">
        <v>74</v>
      </c>
    </row>
    <row r="206" spans="1:6" ht="63" x14ac:dyDescent="0.25">
      <c r="A206" s="19" t="s">
        <v>604</v>
      </c>
      <c r="B206" s="18" t="s">
        <v>605</v>
      </c>
      <c r="C206" s="2">
        <v>18026</v>
      </c>
      <c r="D206" s="29" t="s">
        <v>599</v>
      </c>
      <c r="E206" s="29" t="s">
        <v>61</v>
      </c>
      <c r="F206" s="29" t="s">
        <v>9</v>
      </c>
    </row>
    <row r="207" spans="1:6" ht="45" x14ac:dyDescent="0.25">
      <c r="A207" s="19" t="s">
        <v>816</v>
      </c>
      <c r="B207" s="49" t="s">
        <v>817</v>
      </c>
      <c r="C207" s="2">
        <v>2437</v>
      </c>
      <c r="D207" s="29" t="s">
        <v>8</v>
      </c>
      <c r="E207" s="29" t="s">
        <v>59</v>
      </c>
      <c r="F207" s="29" t="s">
        <v>59</v>
      </c>
    </row>
    <row r="208" spans="1:6" ht="45" x14ac:dyDescent="0.25">
      <c r="A208" s="14" t="s">
        <v>131</v>
      </c>
      <c r="B208" s="13" t="s">
        <v>297</v>
      </c>
      <c r="C208" s="2"/>
      <c r="D208" s="29"/>
      <c r="E208" s="18"/>
      <c r="F208" s="18"/>
    </row>
    <row r="209" spans="1:6" ht="45" x14ac:dyDescent="0.25">
      <c r="A209" s="19" t="s">
        <v>296</v>
      </c>
      <c r="B209" s="13" t="s">
        <v>297</v>
      </c>
      <c r="C209" s="2">
        <v>19180</v>
      </c>
      <c r="D209" s="29" t="s">
        <v>8</v>
      </c>
      <c r="E209" s="29" t="s">
        <v>54</v>
      </c>
      <c r="F209" s="29" t="s">
        <v>55</v>
      </c>
    </row>
    <row r="210" spans="1:6" ht="99" x14ac:dyDescent="0.25">
      <c r="A210" s="19" t="s">
        <v>427</v>
      </c>
      <c r="B210" s="13" t="s">
        <v>428</v>
      </c>
      <c r="C210" s="2">
        <v>6100</v>
      </c>
      <c r="D210" s="29" t="s">
        <v>8</v>
      </c>
      <c r="E210" s="29" t="s">
        <v>60</v>
      </c>
      <c r="F210" s="29" t="s">
        <v>62</v>
      </c>
    </row>
    <row r="211" spans="1:6" ht="45" x14ac:dyDescent="0.25">
      <c r="A211" s="19" t="s">
        <v>452</v>
      </c>
      <c r="B211" s="13" t="s">
        <v>297</v>
      </c>
      <c r="C211" s="2">
        <v>11500</v>
      </c>
      <c r="D211" s="29" t="s">
        <v>8</v>
      </c>
      <c r="E211" s="29" t="s">
        <v>60</v>
      </c>
      <c r="F211" s="29" t="s">
        <v>62</v>
      </c>
    </row>
    <row r="212" spans="1:6" ht="18" x14ac:dyDescent="0.25">
      <c r="A212" s="19" t="s">
        <v>457</v>
      </c>
      <c r="B212" s="13" t="s">
        <v>458</v>
      </c>
      <c r="C212" s="2">
        <v>49540</v>
      </c>
      <c r="D212" s="29" t="s">
        <v>8</v>
      </c>
      <c r="E212" s="29" t="s">
        <v>62</v>
      </c>
      <c r="F212" s="29" t="s">
        <v>61</v>
      </c>
    </row>
    <row r="213" spans="1:6" ht="36" x14ac:dyDescent="0.25">
      <c r="A213" s="19" t="s">
        <v>606</v>
      </c>
      <c r="B213" s="13" t="s">
        <v>607</v>
      </c>
      <c r="C213" s="2">
        <v>12016.81</v>
      </c>
      <c r="D213" s="29" t="s">
        <v>599</v>
      </c>
      <c r="E213" s="29" t="s">
        <v>61</v>
      </c>
      <c r="F213" s="29" t="s">
        <v>9</v>
      </c>
    </row>
    <row r="214" spans="1:6" ht="18" x14ac:dyDescent="0.25">
      <c r="A214" s="14" t="s">
        <v>122</v>
      </c>
      <c r="B214" s="16" t="s">
        <v>38</v>
      </c>
      <c r="C214" s="50"/>
      <c r="D214" s="29"/>
      <c r="E214" s="29"/>
      <c r="F214" s="29"/>
    </row>
    <row r="215" spans="1:6" x14ac:dyDescent="0.25">
      <c r="A215" s="19" t="s">
        <v>401</v>
      </c>
      <c r="B215" s="16"/>
      <c r="C215" s="2">
        <v>3450</v>
      </c>
      <c r="D215" s="2" t="s">
        <v>8</v>
      </c>
      <c r="E215" s="29" t="s">
        <v>60</v>
      </c>
      <c r="F215" s="29" t="s">
        <v>62</v>
      </c>
    </row>
    <row r="216" spans="1:6" ht="18" x14ac:dyDescent="0.25">
      <c r="A216" s="64" t="s">
        <v>672</v>
      </c>
      <c r="B216" s="16" t="s">
        <v>38</v>
      </c>
      <c r="C216" s="52">
        <f>1314+285</f>
        <v>1599</v>
      </c>
      <c r="D216" s="29" t="s">
        <v>532</v>
      </c>
      <c r="E216" s="15" t="s">
        <v>62</v>
      </c>
      <c r="F216" s="15" t="s">
        <v>62</v>
      </c>
    </row>
    <row r="217" spans="1:6" ht="18" x14ac:dyDescent="0.25">
      <c r="A217" s="51" t="s">
        <v>554</v>
      </c>
      <c r="B217" s="16" t="s">
        <v>38</v>
      </c>
      <c r="C217" s="52">
        <v>1200</v>
      </c>
      <c r="D217" s="2" t="s">
        <v>8</v>
      </c>
      <c r="E217" s="15" t="s">
        <v>61</v>
      </c>
      <c r="F217" s="15" t="s">
        <v>61</v>
      </c>
    </row>
    <row r="218" spans="1:6" ht="18" x14ac:dyDescent="0.25">
      <c r="A218" s="51" t="s">
        <v>739</v>
      </c>
      <c r="B218" s="16" t="s">
        <v>38</v>
      </c>
      <c r="C218" s="52">
        <v>150000</v>
      </c>
      <c r="D218" s="2" t="s">
        <v>8</v>
      </c>
      <c r="E218" s="15" t="s">
        <v>74</v>
      </c>
      <c r="F218" s="15" t="s">
        <v>74</v>
      </c>
    </row>
    <row r="219" spans="1:6" x14ac:dyDescent="0.25">
      <c r="A219" s="51" t="s">
        <v>891</v>
      </c>
      <c r="B219" s="16"/>
      <c r="C219" s="52">
        <v>11088</v>
      </c>
      <c r="D219" s="2" t="s">
        <v>76</v>
      </c>
      <c r="E219" s="15" t="s">
        <v>57</v>
      </c>
      <c r="F219" s="15" t="s">
        <v>57</v>
      </c>
    </row>
    <row r="220" spans="1:6" x14ac:dyDescent="0.25">
      <c r="A220" s="51" t="s">
        <v>892</v>
      </c>
      <c r="B220" s="16"/>
      <c r="C220" s="52">
        <v>4426</v>
      </c>
      <c r="D220" s="2" t="s">
        <v>76</v>
      </c>
      <c r="E220" s="15" t="s">
        <v>57</v>
      </c>
      <c r="F220" s="15" t="s">
        <v>57</v>
      </c>
    </row>
    <row r="221" spans="1:6" ht="34.5" customHeight="1" x14ac:dyDescent="0.25">
      <c r="A221" s="14" t="s">
        <v>364</v>
      </c>
      <c r="B221" s="13" t="s">
        <v>271</v>
      </c>
      <c r="C221" s="2"/>
      <c r="D221" s="29"/>
      <c r="E221" s="18"/>
      <c r="F221" s="18"/>
    </row>
    <row r="222" spans="1:6" ht="54" x14ac:dyDescent="0.25">
      <c r="A222" s="19" t="s">
        <v>355</v>
      </c>
      <c r="B222" s="13" t="s">
        <v>272</v>
      </c>
      <c r="C222" s="2">
        <v>3906</v>
      </c>
      <c r="D222" s="29" t="s">
        <v>8</v>
      </c>
      <c r="E222" s="18" t="s">
        <v>54</v>
      </c>
      <c r="F222" s="18" t="s">
        <v>55</v>
      </c>
    </row>
    <row r="223" spans="1:6" ht="27" x14ac:dyDescent="0.25">
      <c r="A223" s="14" t="s">
        <v>113</v>
      </c>
      <c r="B223" s="13" t="s">
        <v>56</v>
      </c>
      <c r="C223" s="3"/>
      <c r="D223" s="29"/>
      <c r="E223" s="29"/>
      <c r="F223" s="29"/>
    </row>
    <row r="224" spans="1:6" ht="27" x14ac:dyDescent="0.25">
      <c r="A224" s="19" t="s">
        <v>314</v>
      </c>
      <c r="B224" s="13" t="s">
        <v>56</v>
      </c>
      <c r="C224" s="3">
        <v>710</v>
      </c>
      <c r="D224" s="29" t="s">
        <v>8</v>
      </c>
      <c r="E224" s="29" t="s">
        <v>54</v>
      </c>
      <c r="F224" s="11" t="s">
        <v>55</v>
      </c>
    </row>
    <row r="225" spans="1:6" ht="27" x14ac:dyDescent="0.25">
      <c r="A225" s="19" t="s">
        <v>315</v>
      </c>
      <c r="B225" s="13" t="s">
        <v>56</v>
      </c>
      <c r="C225" s="2">
        <v>860</v>
      </c>
      <c r="D225" s="29" t="s">
        <v>8</v>
      </c>
      <c r="E225" s="29" t="s">
        <v>54</v>
      </c>
      <c r="F225" s="11" t="s">
        <v>55</v>
      </c>
    </row>
    <row r="226" spans="1:6" ht="18" x14ac:dyDescent="0.25">
      <c r="A226" s="19" t="s">
        <v>475</v>
      </c>
      <c r="B226" s="13" t="s">
        <v>476</v>
      </c>
      <c r="C226" s="2">
        <v>2632</v>
      </c>
      <c r="D226" s="29" t="s">
        <v>8</v>
      </c>
      <c r="E226" s="29" t="s">
        <v>62</v>
      </c>
      <c r="F226" s="11" t="s">
        <v>61</v>
      </c>
    </row>
    <row r="227" spans="1:6" ht="27" x14ac:dyDescent="0.25">
      <c r="A227" s="19" t="s">
        <v>681</v>
      </c>
      <c r="B227" s="13" t="s">
        <v>56</v>
      </c>
      <c r="C227" s="2">
        <v>690</v>
      </c>
      <c r="D227" s="29" t="s">
        <v>8</v>
      </c>
      <c r="E227" s="29" t="s">
        <v>74</v>
      </c>
      <c r="F227" s="11" t="s">
        <v>58</v>
      </c>
    </row>
    <row r="228" spans="1:6" ht="45" x14ac:dyDescent="0.25">
      <c r="A228" s="19" t="s">
        <v>733</v>
      </c>
      <c r="B228" s="13" t="s">
        <v>734</v>
      </c>
      <c r="C228" s="53">
        <v>93500</v>
      </c>
      <c r="D228" s="29" t="s">
        <v>8</v>
      </c>
      <c r="E228" s="29" t="s">
        <v>74</v>
      </c>
      <c r="F228" s="11" t="s">
        <v>58</v>
      </c>
    </row>
    <row r="229" spans="1:6" ht="36" x14ac:dyDescent="0.25">
      <c r="A229" s="14" t="s">
        <v>115</v>
      </c>
      <c r="B229" s="13" t="s">
        <v>116</v>
      </c>
      <c r="C229" s="53"/>
      <c r="D229" s="29"/>
      <c r="E229" s="18"/>
      <c r="F229" s="18"/>
    </row>
    <row r="230" spans="1:6" ht="36" x14ac:dyDescent="0.25">
      <c r="A230" s="19" t="s">
        <v>406</v>
      </c>
      <c r="B230" s="18" t="s">
        <v>407</v>
      </c>
      <c r="C230" s="2">
        <v>6200</v>
      </c>
      <c r="D230" s="29" t="s">
        <v>8</v>
      </c>
      <c r="E230" s="18" t="s">
        <v>60</v>
      </c>
      <c r="F230" s="18" t="s">
        <v>60</v>
      </c>
    </row>
    <row r="231" spans="1:6" ht="45" x14ac:dyDescent="0.25">
      <c r="A231" s="14" t="s">
        <v>196</v>
      </c>
      <c r="B231" s="13" t="s">
        <v>48</v>
      </c>
      <c r="C231" s="2"/>
      <c r="D231" s="29"/>
      <c r="E231" s="18"/>
      <c r="F231" s="18"/>
    </row>
    <row r="232" spans="1:6" ht="45" x14ac:dyDescent="0.25">
      <c r="A232" s="19" t="s">
        <v>90</v>
      </c>
      <c r="B232" s="13" t="s">
        <v>48</v>
      </c>
      <c r="C232" s="2">
        <v>1500</v>
      </c>
      <c r="D232" s="29" t="s">
        <v>91</v>
      </c>
      <c r="E232" s="56" t="s">
        <v>47</v>
      </c>
      <c r="F232" s="56" t="s">
        <v>47</v>
      </c>
    </row>
    <row r="233" spans="1:6" ht="45" x14ac:dyDescent="0.25">
      <c r="A233" s="19" t="s">
        <v>181</v>
      </c>
      <c r="B233" s="13" t="s">
        <v>48</v>
      </c>
      <c r="C233" s="2">
        <v>1272</v>
      </c>
      <c r="D233" s="29" t="s">
        <v>91</v>
      </c>
      <c r="E233" s="56" t="s">
        <v>47</v>
      </c>
      <c r="F233" s="56" t="s">
        <v>47</v>
      </c>
    </row>
    <row r="234" spans="1:6" x14ac:dyDescent="0.25">
      <c r="A234" s="132" t="s">
        <v>155</v>
      </c>
      <c r="B234" s="135" t="s">
        <v>48</v>
      </c>
      <c r="C234" s="138">
        <v>9577</v>
      </c>
      <c r="D234" s="139" t="s">
        <v>91</v>
      </c>
      <c r="E234" s="142" t="s">
        <v>47</v>
      </c>
      <c r="F234" s="142" t="s">
        <v>47</v>
      </c>
    </row>
    <row r="235" spans="1:6" x14ac:dyDescent="0.25">
      <c r="A235" s="133"/>
      <c r="B235" s="136"/>
      <c r="C235" s="136"/>
      <c r="D235" s="140"/>
      <c r="E235" s="136"/>
      <c r="F235" s="136"/>
    </row>
    <row r="236" spans="1:6" x14ac:dyDescent="0.25">
      <c r="A236" s="133"/>
      <c r="B236" s="136"/>
      <c r="C236" s="136"/>
      <c r="D236" s="140"/>
      <c r="E236" s="136"/>
      <c r="F236" s="136"/>
    </row>
    <row r="237" spans="1:6" x14ac:dyDescent="0.25">
      <c r="A237" s="133"/>
      <c r="B237" s="136"/>
      <c r="C237" s="136"/>
      <c r="D237" s="140"/>
      <c r="E237" s="136"/>
      <c r="F237" s="136"/>
    </row>
    <row r="238" spans="1:6" x14ac:dyDescent="0.25">
      <c r="A238" s="134"/>
      <c r="B238" s="137"/>
      <c r="C238" s="137"/>
      <c r="D238" s="141"/>
      <c r="E238" s="137"/>
      <c r="F238" s="137"/>
    </row>
    <row r="239" spans="1:6" ht="45" x14ac:dyDescent="0.25">
      <c r="A239" s="19" t="s">
        <v>217</v>
      </c>
      <c r="B239" s="13" t="s">
        <v>48</v>
      </c>
      <c r="C239" s="2">
        <v>470</v>
      </c>
      <c r="D239" s="29" t="s">
        <v>91</v>
      </c>
      <c r="E239" s="56" t="s">
        <v>47</v>
      </c>
      <c r="F239" s="56" t="s">
        <v>47</v>
      </c>
    </row>
    <row r="240" spans="1:6" ht="45" x14ac:dyDescent="0.25">
      <c r="A240" s="19" t="s">
        <v>205</v>
      </c>
      <c r="B240" s="13" t="s">
        <v>48</v>
      </c>
      <c r="C240" s="2">
        <v>2200</v>
      </c>
      <c r="D240" s="29" t="s">
        <v>91</v>
      </c>
      <c r="E240" s="56" t="s">
        <v>47</v>
      </c>
      <c r="F240" s="56" t="s">
        <v>47</v>
      </c>
    </row>
    <row r="241" spans="1:6" ht="45" x14ac:dyDescent="0.25">
      <c r="A241" s="19" t="s">
        <v>278</v>
      </c>
      <c r="B241" s="13" t="s">
        <v>48</v>
      </c>
      <c r="C241" s="2">
        <v>2494</v>
      </c>
      <c r="D241" s="29" t="s">
        <v>91</v>
      </c>
      <c r="E241" s="56" t="s">
        <v>54</v>
      </c>
      <c r="F241" s="56" t="s">
        <v>54</v>
      </c>
    </row>
    <row r="242" spans="1:6" ht="45" x14ac:dyDescent="0.25">
      <c r="A242" s="68" t="s">
        <v>324</v>
      </c>
      <c r="B242" s="87" t="s">
        <v>48</v>
      </c>
      <c r="C242" s="1">
        <v>9470</v>
      </c>
      <c r="D242" s="15" t="s">
        <v>91</v>
      </c>
      <c r="E242" s="99" t="s">
        <v>55</v>
      </c>
      <c r="F242" s="99" t="s">
        <v>55</v>
      </c>
    </row>
    <row r="243" spans="1:6" ht="45" x14ac:dyDescent="0.25">
      <c r="A243" s="19" t="s">
        <v>155</v>
      </c>
      <c r="B243" s="18" t="s">
        <v>48</v>
      </c>
      <c r="C243" s="2">
        <v>1371</v>
      </c>
      <c r="D243" s="29" t="s">
        <v>91</v>
      </c>
      <c r="E243" s="56" t="s">
        <v>55</v>
      </c>
      <c r="F243" s="56" t="s">
        <v>60</v>
      </c>
    </row>
    <row r="244" spans="1:6" ht="18" x14ac:dyDescent="0.25">
      <c r="A244" s="19" t="s">
        <v>530</v>
      </c>
      <c r="B244" s="54" t="s">
        <v>531</v>
      </c>
      <c r="C244" s="19">
        <v>230</v>
      </c>
      <c r="D244" s="15" t="s">
        <v>532</v>
      </c>
      <c r="E244" s="15" t="s">
        <v>62</v>
      </c>
      <c r="F244" s="15" t="s">
        <v>62</v>
      </c>
    </row>
    <row r="245" spans="1:6" ht="45" x14ac:dyDescent="0.25">
      <c r="A245" s="57" t="s">
        <v>471</v>
      </c>
      <c r="B245" s="13" t="s">
        <v>48</v>
      </c>
      <c r="C245" s="2">
        <v>150</v>
      </c>
      <c r="D245" s="29" t="s">
        <v>91</v>
      </c>
      <c r="E245" s="56" t="s">
        <v>62</v>
      </c>
      <c r="F245" s="56" t="s">
        <v>62</v>
      </c>
    </row>
    <row r="246" spans="1:6" ht="45" x14ac:dyDescent="0.25">
      <c r="A246" s="57" t="s">
        <v>155</v>
      </c>
      <c r="B246" s="13" t="s">
        <v>48</v>
      </c>
      <c r="C246" s="2">
        <v>900</v>
      </c>
      <c r="D246" s="29" t="s">
        <v>91</v>
      </c>
      <c r="E246" s="56" t="s">
        <v>62</v>
      </c>
      <c r="F246" s="56" t="s">
        <v>62</v>
      </c>
    </row>
    <row r="247" spans="1:6" ht="45" x14ac:dyDescent="0.25">
      <c r="A247" s="19" t="s">
        <v>494</v>
      </c>
      <c r="B247" s="13" t="s">
        <v>48</v>
      </c>
      <c r="C247" s="2">
        <v>3609</v>
      </c>
      <c r="D247" s="29" t="s">
        <v>91</v>
      </c>
      <c r="E247" s="56" t="s">
        <v>62</v>
      </c>
      <c r="F247" s="56" t="s">
        <v>61</v>
      </c>
    </row>
    <row r="248" spans="1:6" ht="45" x14ac:dyDescent="0.25">
      <c r="A248" s="19" t="s">
        <v>704</v>
      </c>
      <c r="B248" s="13" t="s">
        <v>48</v>
      </c>
      <c r="C248" s="2">
        <v>500</v>
      </c>
      <c r="D248" s="55" t="s">
        <v>8</v>
      </c>
      <c r="E248" s="54" t="s">
        <v>61</v>
      </c>
      <c r="F248" s="54" t="s">
        <v>61</v>
      </c>
    </row>
    <row r="249" spans="1:6" ht="45" x14ac:dyDescent="0.25">
      <c r="A249" s="19" t="s">
        <v>628</v>
      </c>
      <c r="B249" s="13" t="s">
        <v>48</v>
      </c>
      <c r="C249" s="2">
        <f>350+175+55+30+12+12+12</f>
        <v>646</v>
      </c>
      <c r="D249" s="15" t="s">
        <v>532</v>
      </c>
      <c r="E249" s="56" t="s">
        <v>61</v>
      </c>
      <c r="F249" s="56" t="s">
        <v>61</v>
      </c>
    </row>
    <row r="250" spans="1:6" ht="45" x14ac:dyDescent="0.25">
      <c r="A250" s="57" t="s">
        <v>155</v>
      </c>
      <c r="B250" s="13" t="s">
        <v>48</v>
      </c>
      <c r="C250" s="2">
        <v>1529.6</v>
      </c>
      <c r="D250" s="29" t="s">
        <v>91</v>
      </c>
      <c r="E250" s="56" t="s">
        <v>74</v>
      </c>
      <c r="F250" s="56" t="s">
        <v>74</v>
      </c>
    </row>
    <row r="251" spans="1:6" ht="45" x14ac:dyDescent="0.25">
      <c r="A251" s="57" t="s">
        <v>689</v>
      </c>
      <c r="B251" s="13" t="s">
        <v>48</v>
      </c>
      <c r="C251" s="2">
        <v>2975</v>
      </c>
      <c r="D251" s="29" t="s">
        <v>91</v>
      </c>
      <c r="E251" s="56" t="s">
        <v>74</v>
      </c>
      <c r="F251" s="56" t="s">
        <v>74</v>
      </c>
    </row>
    <row r="252" spans="1:6" ht="45" x14ac:dyDescent="0.25">
      <c r="A252" s="57" t="s">
        <v>720</v>
      </c>
      <c r="B252" s="13" t="s">
        <v>48</v>
      </c>
      <c r="C252" s="2">
        <v>800</v>
      </c>
      <c r="D252" s="29" t="s">
        <v>91</v>
      </c>
      <c r="E252" s="56" t="s">
        <v>74</v>
      </c>
      <c r="F252" s="56" t="s">
        <v>74</v>
      </c>
    </row>
    <row r="253" spans="1:6" ht="45" x14ac:dyDescent="0.25">
      <c r="A253" s="57" t="s">
        <v>759</v>
      </c>
      <c r="B253" s="13" t="s">
        <v>48</v>
      </c>
      <c r="C253" s="2">
        <v>1300</v>
      </c>
      <c r="D253" s="29" t="s">
        <v>91</v>
      </c>
      <c r="E253" s="56" t="s">
        <v>58</v>
      </c>
      <c r="F253" s="56" t="s">
        <v>58</v>
      </c>
    </row>
    <row r="254" spans="1:6" ht="45" x14ac:dyDescent="0.25">
      <c r="A254" s="57" t="s">
        <v>786</v>
      </c>
      <c r="B254" s="13" t="s">
        <v>48</v>
      </c>
      <c r="C254" s="2">
        <v>1400</v>
      </c>
      <c r="D254" s="15" t="s">
        <v>532</v>
      </c>
      <c r="E254" s="56" t="s">
        <v>58</v>
      </c>
      <c r="F254" s="56" t="s">
        <v>58</v>
      </c>
    </row>
    <row r="255" spans="1:6" ht="45" x14ac:dyDescent="0.25">
      <c r="A255" s="57" t="s">
        <v>826</v>
      </c>
      <c r="B255" s="13" t="s">
        <v>48</v>
      </c>
      <c r="C255" s="2">
        <v>2680</v>
      </c>
      <c r="D255" s="15" t="s">
        <v>532</v>
      </c>
      <c r="E255" s="56" t="s">
        <v>59</v>
      </c>
      <c r="F255" s="56" t="s">
        <v>59</v>
      </c>
    </row>
    <row r="256" spans="1:6" ht="45" x14ac:dyDescent="0.25">
      <c r="A256" s="57" t="s">
        <v>155</v>
      </c>
      <c r="B256" s="13" t="s">
        <v>48</v>
      </c>
      <c r="C256" s="2">
        <v>3128.84</v>
      </c>
      <c r="D256" s="29" t="s">
        <v>91</v>
      </c>
      <c r="E256" s="56" t="s">
        <v>59</v>
      </c>
      <c r="F256" s="56" t="s">
        <v>59</v>
      </c>
    </row>
    <row r="257" spans="1:6" ht="45" x14ac:dyDescent="0.25">
      <c r="A257" s="57" t="s">
        <v>689</v>
      </c>
      <c r="B257" s="13" t="s">
        <v>48</v>
      </c>
      <c r="C257" s="2">
        <v>2208</v>
      </c>
      <c r="D257" s="29" t="s">
        <v>91</v>
      </c>
      <c r="E257" s="56" t="s">
        <v>59</v>
      </c>
      <c r="F257" s="56" t="s">
        <v>59</v>
      </c>
    </row>
    <row r="258" spans="1:6" ht="45" x14ac:dyDescent="0.25">
      <c r="A258" s="57" t="s">
        <v>849</v>
      </c>
      <c r="B258" s="13" t="s">
        <v>48</v>
      </c>
      <c r="C258" s="2">
        <v>459.72</v>
      </c>
      <c r="D258" s="29" t="s">
        <v>91</v>
      </c>
      <c r="E258" s="56" t="s">
        <v>57</v>
      </c>
      <c r="F258" s="56" t="s">
        <v>57</v>
      </c>
    </row>
    <row r="259" spans="1:6" ht="45" x14ac:dyDescent="0.25">
      <c r="A259" s="57" t="s">
        <v>866</v>
      </c>
      <c r="B259" s="13" t="s">
        <v>48</v>
      </c>
      <c r="C259" s="2">
        <v>2000</v>
      </c>
      <c r="D259" s="29" t="s">
        <v>91</v>
      </c>
      <c r="E259" s="56" t="s">
        <v>57</v>
      </c>
      <c r="F259" s="56" t="s">
        <v>57</v>
      </c>
    </row>
    <row r="260" spans="1:6" ht="45" x14ac:dyDescent="0.25">
      <c r="A260" s="59" t="s">
        <v>344</v>
      </c>
      <c r="B260" s="60" t="s">
        <v>345</v>
      </c>
      <c r="C260" s="2"/>
      <c r="D260" s="29"/>
      <c r="E260" s="56"/>
      <c r="F260" s="56"/>
    </row>
    <row r="261" spans="1:6" ht="45" x14ac:dyDescent="0.25">
      <c r="A261" s="59" t="s">
        <v>666</v>
      </c>
      <c r="B261" s="60" t="s">
        <v>667</v>
      </c>
      <c r="C261" s="2"/>
      <c r="D261" s="29"/>
      <c r="E261" s="56"/>
      <c r="F261" s="56"/>
    </row>
    <row r="262" spans="1:6" ht="36" x14ac:dyDescent="0.25">
      <c r="A262" s="57" t="s">
        <v>462</v>
      </c>
      <c r="B262" s="18" t="s">
        <v>463</v>
      </c>
      <c r="C262" s="2">
        <v>2500</v>
      </c>
      <c r="D262" s="20" t="s">
        <v>49</v>
      </c>
      <c r="E262" s="21" t="s">
        <v>62</v>
      </c>
      <c r="F262" s="21" t="s">
        <v>62</v>
      </c>
    </row>
    <row r="263" spans="1:6" ht="54" x14ac:dyDescent="0.25">
      <c r="A263" s="35" t="s">
        <v>668</v>
      </c>
      <c r="B263" s="16" t="s">
        <v>669</v>
      </c>
      <c r="C263" s="2">
        <v>5267.89</v>
      </c>
      <c r="D263" s="20" t="s">
        <v>8</v>
      </c>
      <c r="E263" s="21" t="s">
        <v>74</v>
      </c>
      <c r="F263" s="21" t="s">
        <v>74</v>
      </c>
    </row>
    <row r="264" spans="1:6" ht="81" x14ac:dyDescent="0.25">
      <c r="A264" s="59" t="s">
        <v>346</v>
      </c>
      <c r="B264" s="60" t="s">
        <v>347</v>
      </c>
      <c r="C264" s="2"/>
      <c r="D264" s="29"/>
      <c r="E264" s="56"/>
      <c r="F264" s="56"/>
    </row>
    <row r="265" spans="1:6" ht="45.75" thickBot="1" x14ac:dyDescent="0.3">
      <c r="A265" s="100" t="s">
        <v>348</v>
      </c>
      <c r="B265" s="101" t="s">
        <v>158</v>
      </c>
      <c r="C265" s="102">
        <v>269000</v>
      </c>
      <c r="D265" s="103" t="s">
        <v>91</v>
      </c>
      <c r="E265" s="104" t="s">
        <v>47</v>
      </c>
      <c r="F265" s="104" t="s">
        <v>47</v>
      </c>
    </row>
    <row r="266" spans="1:6" x14ac:dyDescent="0.25">
      <c r="A266" s="105" t="s">
        <v>673</v>
      </c>
      <c r="B266" s="126" t="s">
        <v>158</v>
      </c>
      <c r="C266" s="106">
        <v>167835.72</v>
      </c>
      <c r="D266" s="128" t="s">
        <v>91</v>
      </c>
      <c r="E266" s="130" t="s">
        <v>54</v>
      </c>
      <c r="F266" s="107" t="s">
        <v>60</v>
      </c>
    </row>
    <row r="267" spans="1:6" ht="15.75" thickBot="1" x14ac:dyDescent="0.3">
      <c r="A267" s="108" t="s">
        <v>674</v>
      </c>
      <c r="B267" s="127"/>
      <c r="C267" s="109">
        <v>59848.53</v>
      </c>
      <c r="D267" s="129"/>
      <c r="E267" s="131"/>
      <c r="F267" s="110" t="s">
        <v>60</v>
      </c>
    </row>
    <row r="268" spans="1:6" ht="81" x14ac:dyDescent="0.25">
      <c r="A268" s="40" t="s">
        <v>400</v>
      </c>
      <c r="B268" s="10" t="s">
        <v>347</v>
      </c>
      <c r="C268" s="3">
        <v>409</v>
      </c>
      <c r="D268" s="11" t="s">
        <v>91</v>
      </c>
      <c r="E268" s="111" t="s">
        <v>60</v>
      </c>
      <c r="F268" s="111" t="s">
        <v>60</v>
      </c>
    </row>
    <row r="269" spans="1:6" ht="81" x14ac:dyDescent="0.25">
      <c r="A269" s="19" t="s">
        <v>417</v>
      </c>
      <c r="B269" s="13" t="s">
        <v>347</v>
      </c>
      <c r="C269" s="2">
        <f>60*6</f>
        <v>360</v>
      </c>
      <c r="D269" s="29" t="s">
        <v>91</v>
      </c>
      <c r="E269" s="56" t="s">
        <v>60</v>
      </c>
      <c r="F269" s="56" t="s">
        <v>60</v>
      </c>
    </row>
    <row r="270" spans="1:6" ht="27" x14ac:dyDescent="0.25">
      <c r="A270" s="19" t="s">
        <v>848</v>
      </c>
      <c r="B270" s="18" t="s">
        <v>867</v>
      </c>
      <c r="C270" s="2">
        <v>966</v>
      </c>
      <c r="D270" s="29" t="s">
        <v>76</v>
      </c>
      <c r="E270" s="56" t="s">
        <v>57</v>
      </c>
      <c r="F270" s="56" t="s">
        <v>57</v>
      </c>
    </row>
    <row r="271" spans="1:6" ht="54" x14ac:dyDescent="0.25">
      <c r="A271" s="14" t="s">
        <v>117</v>
      </c>
      <c r="B271" s="13" t="s">
        <v>53</v>
      </c>
      <c r="C271" s="2"/>
      <c r="D271" s="58"/>
      <c r="E271" s="8"/>
      <c r="F271" s="24"/>
    </row>
    <row r="272" spans="1:6" ht="27" x14ac:dyDescent="0.25">
      <c r="A272" s="19" t="s">
        <v>171</v>
      </c>
      <c r="B272" s="13" t="s">
        <v>172</v>
      </c>
      <c r="C272" s="2">
        <v>300</v>
      </c>
      <c r="D272" s="29" t="s">
        <v>91</v>
      </c>
      <c r="E272" s="18" t="s">
        <v>47</v>
      </c>
      <c r="F272" s="18" t="s">
        <v>54</v>
      </c>
    </row>
    <row r="273" spans="1:6" ht="27" x14ac:dyDescent="0.25">
      <c r="A273" s="19" t="s">
        <v>176</v>
      </c>
      <c r="B273" s="13" t="s">
        <v>177</v>
      </c>
      <c r="C273" s="2">
        <v>314</v>
      </c>
      <c r="D273" s="29" t="s">
        <v>91</v>
      </c>
      <c r="E273" s="18" t="s">
        <v>47</v>
      </c>
      <c r="F273" s="18" t="s">
        <v>54</v>
      </c>
    </row>
    <row r="274" spans="1:6" ht="27" x14ac:dyDescent="0.25">
      <c r="A274" s="19" t="s">
        <v>256</v>
      </c>
      <c r="B274" s="13" t="s">
        <v>257</v>
      </c>
      <c r="C274" s="2">
        <v>4000</v>
      </c>
      <c r="D274" s="29" t="s">
        <v>91</v>
      </c>
      <c r="E274" s="18" t="s">
        <v>54</v>
      </c>
      <c r="F274" s="18" t="s">
        <v>54</v>
      </c>
    </row>
    <row r="275" spans="1:6" ht="54" x14ac:dyDescent="0.25">
      <c r="A275" s="35" t="s">
        <v>286</v>
      </c>
      <c r="B275" s="13" t="s">
        <v>285</v>
      </c>
      <c r="C275" s="2" t="s">
        <v>287</v>
      </c>
      <c r="D275" s="29" t="s">
        <v>49</v>
      </c>
      <c r="E275" s="18" t="s">
        <v>54</v>
      </c>
      <c r="F275" s="18" t="s">
        <v>55</v>
      </c>
    </row>
    <row r="276" spans="1:6" ht="27" x14ac:dyDescent="0.25">
      <c r="A276" s="19" t="s">
        <v>289</v>
      </c>
      <c r="B276" s="13" t="s">
        <v>257</v>
      </c>
      <c r="C276" s="2">
        <f>19.1*5+0.96*50</f>
        <v>143.5</v>
      </c>
      <c r="D276" s="29" t="s">
        <v>91</v>
      </c>
      <c r="E276" s="18" t="s">
        <v>54</v>
      </c>
      <c r="F276" s="18" t="s">
        <v>54</v>
      </c>
    </row>
    <row r="277" spans="1:6" ht="36" x14ac:dyDescent="0.25">
      <c r="A277" s="19" t="s">
        <v>318</v>
      </c>
      <c r="B277" s="13" t="s">
        <v>291</v>
      </c>
      <c r="C277" s="2">
        <v>750</v>
      </c>
      <c r="D277" s="29" t="s">
        <v>91</v>
      </c>
      <c r="E277" s="18" t="s">
        <v>54</v>
      </c>
      <c r="F277" s="18" t="s">
        <v>54</v>
      </c>
    </row>
    <row r="278" spans="1:6" ht="27" x14ac:dyDescent="0.25">
      <c r="A278" s="19" t="s">
        <v>342</v>
      </c>
      <c r="B278" s="13" t="s">
        <v>172</v>
      </c>
      <c r="C278" s="2">
        <v>400</v>
      </c>
      <c r="D278" s="29" t="s">
        <v>91</v>
      </c>
      <c r="E278" s="18" t="s">
        <v>55</v>
      </c>
      <c r="F278" s="18" t="s">
        <v>60</v>
      </c>
    </row>
    <row r="279" spans="1:6" ht="27" x14ac:dyDescent="0.25">
      <c r="A279" s="19" t="s">
        <v>369</v>
      </c>
      <c r="B279" s="13" t="s">
        <v>257</v>
      </c>
      <c r="C279" s="2">
        <f>1184+2800+150.82+185</f>
        <v>4319.82</v>
      </c>
      <c r="D279" s="29" t="s">
        <v>91</v>
      </c>
      <c r="E279" s="18" t="s">
        <v>60</v>
      </c>
      <c r="F279" s="18" t="s">
        <v>60</v>
      </c>
    </row>
    <row r="280" spans="1:6" ht="27" x14ac:dyDescent="0.25">
      <c r="A280" s="19" t="s">
        <v>868</v>
      </c>
      <c r="B280" s="49" t="s">
        <v>426</v>
      </c>
      <c r="C280" s="2">
        <v>4500</v>
      </c>
      <c r="D280" s="29" t="s">
        <v>91</v>
      </c>
      <c r="E280" s="18" t="s">
        <v>60</v>
      </c>
      <c r="F280" s="18" t="s">
        <v>62</v>
      </c>
    </row>
    <row r="281" spans="1:6" ht="28.5" x14ac:dyDescent="0.25">
      <c r="A281" s="19" t="s">
        <v>465</v>
      </c>
      <c r="B281" s="33" t="s">
        <v>257</v>
      </c>
      <c r="C281" s="2">
        <v>600</v>
      </c>
      <c r="D281" s="29" t="s">
        <v>91</v>
      </c>
      <c r="E281" s="18" t="s">
        <v>62</v>
      </c>
      <c r="F281" s="18" t="s">
        <v>62</v>
      </c>
    </row>
    <row r="282" spans="1:6" ht="28.5" x14ac:dyDescent="0.25">
      <c r="A282" s="19" t="s">
        <v>490</v>
      </c>
      <c r="B282" s="70" t="s">
        <v>489</v>
      </c>
      <c r="C282" s="2">
        <v>4000</v>
      </c>
      <c r="D282" s="29" t="s">
        <v>91</v>
      </c>
      <c r="E282" s="18" t="s">
        <v>62</v>
      </c>
      <c r="F282" s="18" t="s">
        <v>61</v>
      </c>
    </row>
    <row r="283" spans="1:6" ht="45" x14ac:dyDescent="0.25">
      <c r="A283" s="19" t="s">
        <v>497</v>
      </c>
      <c r="B283" s="33" t="s">
        <v>257</v>
      </c>
      <c r="C283" s="2">
        <v>1059</v>
      </c>
      <c r="D283" s="29" t="s">
        <v>496</v>
      </c>
      <c r="E283" s="18" t="s">
        <v>62</v>
      </c>
      <c r="F283" s="18" t="s">
        <v>61</v>
      </c>
    </row>
    <row r="284" spans="1:6" ht="28.5" x14ac:dyDescent="0.25">
      <c r="A284" s="19" t="s">
        <v>516</v>
      </c>
      <c r="B284" s="33" t="s">
        <v>257</v>
      </c>
      <c r="C284" s="2">
        <v>1100</v>
      </c>
      <c r="D284" s="29" t="s">
        <v>91</v>
      </c>
      <c r="E284" s="18" t="s">
        <v>61</v>
      </c>
      <c r="F284" s="18" t="s">
        <v>61</v>
      </c>
    </row>
    <row r="285" spans="1:6" ht="28.5" x14ac:dyDescent="0.25">
      <c r="A285" s="19" t="s">
        <v>624</v>
      </c>
      <c r="B285" s="33" t="s">
        <v>257</v>
      </c>
      <c r="C285" s="2">
        <v>286</v>
      </c>
      <c r="D285" s="29" t="s">
        <v>91</v>
      </c>
      <c r="E285" s="18" t="s">
        <v>61</v>
      </c>
      <c r="F285" s="18" t="s">
        <v>61</v>
      </c>
    </row>
    <row r="286" spans="1:6" ht="54" x14ac:dyDescent="0.25">
      <c r="A286" s="35" t="s">
        <v>292</v>
      </c>
      <c r="B286" s="13" t="s">
        <v>285</v>
      </c>
      <c r="C286" s="2" t="s">
        <v>749</v>
      </c>
      <c r="D286" s="29" t="s">
        <v>49</v>
      </c>
      <c r="E286" s="18" t="s">
        <v>58</v>
      </c>
      <c r="F286" s="18" t="s">
        <v>58</v>
      </c>
    </row>
    <row r="287" spans="1:6" ht="54" x14ac:dyDescent="0.25">
      <c r="A287" s="35" t="s">
        <v>755</v>
      </c>
      <c r="B287" s="13" t="s">
        <v>756</v>
      </c>
      <c r="C287" s="2">
        <f>110/1.19</f>
        <v>92.436974789915965</v>
      </c>
      <c r="D287" s="29" t="s">
        <v>91</v>
      </c>
      <c r="E287" s="18" t="s">
        <v>58</v>
      </c>
      <c r="F287" s="18" t="s">
        <v>58</v>
      </c>
    </row>
    <row r="288" spans="1:6" ht="27" x14ac:dyDescent="0.25">
      <c r="A288" s="19" t="s">
        <v>792</v>
      </c>
      <c r="B288" s="13" t="s">
        <v>257</v>
      </c>
      <c r="C288" s="2">
        <f>120+700+400+1400</f>
        <v>2620</v>
      </c>
      <c r="D288" s="29" t="s">
        <v>91</v>
      </c>
      <c r="E288" s="18" t="s">
        <v>58</v>
      </c>
      <c r="F288" s="18" t="s">
        <v>58</v>
      </c>
    </row>
    <row r="289" spans="1:6" ht="27" x14ac:dyDescent="0.25">
      <c r="A289" s="19" t="s">
        <v>783</v>
      </c>
      <c r="B289" s="13" t="s">
        <v>257</v>
      </c>
      <c r="C289" s="2">
        <f>2000+300+1920</f>
        <v>4220</v>
      </c>
      <c r="D289" s="29" t="s">
        <v>91</v>
      </c>
      <c r="E289" s="18" t="s">
        <v>58</v>
      </c>
      <c r="F289" s="18" t="s">
        <v>59</v>
      </c>
    </row>
    <row r="290" spans="1:6" ht="27" x14ac:dyDescent="0.25">
      <c r="A290" s="19" t="s">
        <v>794</v>
      </c>
      <c r="B290" s="13" t="s">
        <v>257</v>
      </c>
      <c r="C290" s="2">
        <v>1500</v>
      </c>
      <c r="D290" s="29" t="s">
        <v>91</v>
      </c>
      <c r="E290" s="18" t="s">
        <v>59</v>
      </c>
      <c r="F290" s="18" t="s">
        <v>59</v>
      </c>
    </row>
    <row r="291" spans="1:6" ht="27" x14ac:dyDescent="0.25">
      <c r="A291" s="19" t="s">
        <v>807</v>
      </c>
      <c r="B291" s="13" t="s">
        <v>257</v>
      </c>
      <c r="C291" s="2">
        <v>170</v>
      </c>
      <c r="D291" s="29" t="s">
        <v>806</v>
      </c>
      <c r="E291" s="18" t="s">
        <v>59</v>
      </c>
      <c r="F291" s="18" t="s">
        <v>59</v>
      </c>
    </row>
    <row r="292" spans="1:6" ht="36" x14ac:dyDescent="0.25">
      <c r="A292" s="19" t="s">
        <v>820</v>
      </c>
      <c r="B292" s="49" t="s">
        <v>821</v>
      </c>
      <c r="C292" s="2">
        <v>2900</v>
      </c>
      <c r="D292" s="29" t="s">
        <v>91</v>
      </c>
      <c r="E292" s="18" t="s">
        <v>59</v>
      </c>
      <c r="F292" s="18" t="s">
        <v>59</v>
      </c>
    </row>
    <row r="293" spans="1:6" ht="27" x14ac:dyDescent="0.25">
      <c r="A293" s="19" t="s">
        <v>822</v>
      </c>
      <c r="B293" s="13" t="s">
        <v>257</v>
      </c>
      <c r="C293" s="2">
        <v>362</v>
      </c>
      <c r="D293" s="29" t="s">
        <v>91</v>
      </c>
      <c r="E293" s="18" t="s">
        <v>59</v>
      </c>
      <c r="F293" s="18" t="s">
        <v>57</v>
      </c>
    </row>
    <row r="294" spans="1:6" x14ac:dyDescent="0.25">
      <c r="A294" s="19" t="s">
        <v>842</v>
      </c>
      <c r="B294" s="13"/>
      <c r="C294" s="2">
        <v>3593.75</v>
      </c>
      <c r="D294" s="29" t="s">
        <v>91</v>
      </c>
      <c r="E294" s="18" t="s">
        <v>59</v>
      </c>
      <c r="F294" s="18" t="s">
        <v>59</v>
      </c>
    </row>
    <row r="295" spans="1:6" ht="27" x14ac:dyDescent="0.25">
      <c r="A295" s="19" t="s">
        <v>862</v>
      </c>
      <c r="B295" s="13" t="s">
        <v>257</v>
      </c>
      <c r="C295" s="2">
        <v>504.2</v>
      </c>
      <c r="D295" s="29" t="s">
        <v>76</v>
      </c>
      <c r="E295" s="18" t="s">
        <v>57</v>
      </c>
      <c r="F295" s="18" t="s">
        <v>57</v>
      </c>
    </row>
    <row r="296" spans="1:6" ht="36" x14ac:dyDescent="0.25">
      <c r="A296" s="59" t="s">
        <v>118</v>
      </c>
      <c r="B296" s="16" t="s">
        <v>30</v>
      </c>
      <c r="C296" s="50"/>
      <c r="D296" s="23"/>
      <c r="E296" s="24"/>
      <c r="F296" s="24"/>
    </row>
    <row r="297" spans="1:6" ht="27" x14ac:dyDescent="0.25">
      <c r="A297" s="57" t="s">
        <v>210</v>
      </c>
      <c r="B297" s="16" t="s">
        <v>211</v>
      </c>
      <c r="C297" s="2">
        <v>9900</v>
      </c>
      <c r="D297" s="29" t="s">
        <v>8</v>
      </c>
      <c r="E297" s="18" t="s">
        <v>47</v>
      </c>
      <c r="F297" s="18" t="s">
        <v>47</v>
      </c>
    </row>
    <row r="298" spans="1:6" ht="18" x14ac:dyDescent="0.25">
      <c r="A298" s="57" t="s">
        <v>232</v>
      </c>
      <c r="B298" s="16" t="s">
        <v>233</v>
      </c>
      <c r="C298" s="2">
        <v>3600</v>
      </c>
      <c r="D298" s="29" t="s">
        <v>8</v>
      </c>
      <c r="E298" s="18" t="s">
        <v>54</v>
      </c>
      <c r="F298" s="18" t="s">
        <v>60</v>
      </c>
    </row>
    <row r="299" spans="1:6" ht="45" x14ac:dyDescent="0.25">
      <c r="A299" s="57" t="s">
        <v>302</v>
      </c>
      <c r="B299" s="60" t="s">
        <v>279</v>
      </c>
      <c r="C299" s="2">
        <v>675</v>
      </c>
      <c r="D299" s="29" t="s">
        <v>8</v>
      </c>
      <c r="E299" s="18" t="s">
        <v>54</v>
      </c>
      <c r="F299" s="18" t="s">
        <v>54</v>
      </c>
    </row>
    <row r="300" spans="1:6" ht="36" x14ac:dyDescent="0.25">
      <c r="A300" s="57" t="s">
        <v>280</v>
      </c>
      <c r="B300" s="61" t="s">
        <v>281</v>
      </c>
      <c r="C300" s="2">
        <v>560</v>
      </c>
      <c r="D300" s="29" t="s">
        <v>8</v>
      </c>
      <c r="E300" s="18" t="s">
        <v>54</v>
      </c>
      <c r="F300" s="18" t="s">
        <v>54</v>
      </c>
    </row>
    <row r="301" spans="1:6" ht="36" x14ac:dyDescent="0.25">
      <c r="A301" s="57" t="s">
        <v>288</v>
      </c>
      <c r="B301" s="61" t="s">
        <v>30</v>
      </c>
      <c r="C301" s="2">
        <f>270*2</f>
        <v>540</v>
      </c>
      <c r="D301" s="29" t="s">
        <v>91</v>
      </c>
      <c r="E301" s="18" t="s">
        <v>54</v>
      </c>
      <c r="F301" s="18" t="s">
        <v>54</v>
      </c>
    </row>
    <row r="302" spans="1:6" ht="27" x14ac:dyDescent="0.25">
      <c r="A302" s="57" t="s">
        <v>293</v>
      </c>
      <c r="B302" s="16" t="s">
        <v>211</v>
      </c>
      <c r="C302" s="2">
        <v>200</v>
      </c>
      <c r="D302" s="29" t="s">
        <v>91</v>
      </c>
      <c r="E302" s="18" t="s">
        <v>54</v>
      </c>
      <c r="F302" s="18" t="s">
        <v>55</v>
      </c>
    </row>
    <row r="303" spans="1:6" ht="37.5" x14ac:dyDescent="0.25">
      <c r="A303" s="19" t="s">
        <v>325</v>
      </c>
      <c r="B303" s="33" t="s">
        <v>30</v>
      </c>
      <c r="C303" s="2">
        <v>4000</v>
      </c>
      <c r="D303" s="19" t="s">
        <v>8</v>
      </c>
      <c r="E303" s="62" t="s">
        <v>55</v>
      </c>
      <c r="F303" s="29" t="s">
        <v>55</v>
      </c>
    </row>
    <row r="304" spans="1:6" ht="36" x14ac:dyDescent="0.25">
      <c r="A304" s="57" t="s">
        <v>370</v>
      </c>
      <c r="B304" s="60" t="s">
        <v>211</v>
      </c>
      <c r="C304" s="2">
        <f>625+2750+513+756+750+500+1875+690+1740</f>
        <v>10199</v>
      </c>
      <c r="D304" s="29" t="s">
        <v>91</v>
      </c>
      <c r="E304" s="18" t="s">
        <v>60</v>
      </c>
      <c r="F304" s="18" t="s">
        <v>60</v>
      </c>
    </row>
    <row r="305" spans="1:6" ht="37.5" x14ac:dyDescent="0.25">
      <c r="A305" s="57" t="s">
        <v>380</v>
      </c>
      <c r="B305" s="33" t="s">
        <v>30</v>
      </c>
      <c r="C305" s="2">
        <v>7800</v>
      </c>
      <c r="D305" s="29" t="s">
        <v>91</v>
      </c>
      <c r="E305" s="18" t="s">
        <v>60</v>
      </c>
      <c r="F305" s="18" t="s">
        <v>60</v>
      </c>
    </row>
    <row r="306" spans="1:6" ht="19.5" x14ac:dyDescent="0.25">
      <c r="A306" s="57" t="s">
        <v>449</v>
      </c>
      <c r="B306" s="33" t="s">
        <v>405</v>
      </c>
      <c r="C306" s="2">
        <v>300</v>
      </c>
      <c r="D306" s="29" t="s">
        <v>91</v>
      </c>
      <c r="E306" s="18" t="s">
        <v>60</v>
      </c>
      <c r="F306" s="18" t="s">
        <v>60</v>
      </c>
    </row>
    <row r="307" spans="1:6" ht="36" x14ac:dyDescent="0.25">
      <c r="A307" s="57" t="s">
        <v>906</v>
      </c>
      <c r="B307" s="112" t="s">
        <v>281</v>
      </c>
      <c r="C307" s="63">
        <v>1373</v>
      </c>
      <c r="D307" s="29" t="s">
        <v>8</v>
      </c>
      <c r="E307" s="18" t="s">
        <v>60</v>
      </c>
      <c r="F307" s="18" t="s">
        <v>60</v>
      </c>
    </row>
    <row r="308" spans="1:6" ht="27" x14ac:dyDescent="0.25">
      <c r="A308" s="57" t="s">
        <v>423</v>
      </c>
      <c r="B308" s="60" t="s">
        <v>211</v>
      </c>
      <c r="C308" s="63">
        <v>1250</v>
      </c>
      <c r="D308" s="29" t="s">
        <v>8</v>
      </c>
      <c r="E308" s="18" t="s">
        <v>60</v>
      </c>
      <c r="F308" s="18" t="s">
        <v>60</v>
      </c>
    </row>
    <row r="309" spans="1:6" ht="36" x14ac:dyDescent="0.25">
      <c r="A309" s="57" t="s">
        <v>418</v>
      </c>
      <c r="B309" s="16" t="s">
        <v>30</v>
      </c>
      <c r="C309" s="63">
        <v>200</v>
      </c>
      <c r="D309" s="29" t="s">
        <v>8</v>
      </c>
      <c r="E309" s="18" t="s">
        <v>60</v>
      </c>
      <c r="F309" s="18" t="s">
        <v>60</v>
      </c>
    </row>
    <row r="310" spans="1:6" ht="27" x14ac:dyDescent="0.25">
      <c r="A310" s="35" t="s">
        <v>437</v>
      </c>
      <c r="B310" s="61" t="s">
        <v>438</v>
      </c>
      <c r="C310" s="63">
        <v>350</v>
      </c>
      <c r="D310" s="29" t="s">
        <v>8</v>
      </c>
      <c r="E310" s="18" t="s">
        <v>60</v>
      </c>
      <c r="F310" s="18" t="s">
        <v>62</v>
      </c>
    </row>
    <row r="311" spans="1:6" ht="27" x14ac:dyDescent="0.25">
      <c r="A311" s="35" t="s">
        <v>495</v>
      </c>
      <c r="B311" s="60" t="s">
        <v>211</v>
      </c>
      <c r="C311" s="63">
        <v>2000</v>
      </c>
      <c r="D311" s="29" t="s">
        <v>91</v>
      </c>
      <c r="E311" s="18" t="s">
        <v>62</v>
      </c>
      <c r="F311" s="18" t="s">
        <v>61</v>
      </c>
    </row>
    <row r="312" spans="1:6" ht="45" x14ac:dyDescent="0.25">
      <c r="A312" s="19" t="s">
        <v>909</v>
      </c>
      <c r="B312" s="13" t="s">
        <v>536</v>
      </c>
      <c r="C312" s="52">
        <f>950+900+500+2000+400+374+580+650+1000</f>
        <v>7354</v>
      </c>
      <c r="D312" s="15" t="s">
        <v>532</v>
      </c>
      <c r="E312" s="15" t="s">
        <v>62</v>
      </c>
      <c r="F312" s="15" t="s">
        <v>62</v>
      </c>
    </row>
    <row r="313" spans="1:6" ht="27" x14ac:dyDescent="0.25">
      <c r="A313" s="19" t="s">
        <v>615</v>
      </c>
      <c r="B313" s="60" t="s">
        <v>616</v>
      </c>
      <c r="C313" s="52">
        <v>36000</v>
      </c>
      <c r="D313" s="29" t="s">
        <v>91</v>
      </c>
      <c r="E313" s="29" t="s">
        <v>61</v>
      </c>
      <c r="F313" s="29" t="s">
        <v>61</v>
      </c>
    </row>
    <row r="314" spans="1:6" ht="36" x14ac:dyDescent="0.25">
      <c r="A314" s="19" t="s">
        <v>544</v>
      </c>
      <c r="B314" s="60" t="s">
        <v>30</v>
      </c>
      <c r="C314" s="52">
        <v>990</v>
      </c>
      <c r="D314" s="29" t="s">
        <v>532</v>
      </c>
      <c r="E314" s="29" t="s">
        <v>61</v>
      </c>
      <c r="F314" s="29" t="s">
        <v>61</v>
      </c>
    </row>
    <row r="315" spans="1:6" ht="36" x14ac:dyDescent="0.25">
      <c r="A315" s="19" t="s">
        <v>546</v>
      </c>
      <c r="B315" s="60" t="s">
        <v>30</v>
      </c>
      <c r="C315" s="52">
        <v>850</v>
      </c>
      <c r="D315" s="29" t="s">
        <v>91</v>
      </c>
      <c r="E315" s="29" t="s">
        <v>61</v>
      </c>
      <c r="F315" s="29" t="s">
        <v>61</v>
      </c>
    </row>
    <row r="316" spans="1:6" ht="36" x14ac:dyDescent="0.25">
      <c r="A316" s="19" t="s">
        <v>553</v>
      </c>
      <c r="B316" s="60" t="s">
        <v>30</v>
      </c>
      <c r="C316" s="52">
        <v>3850</v>
      </c>
      <c r="D316" s="29" t="s">
        <v>532</v>
      </c>
      <c r="E316" s="29" t="s">
        <v>61</v>
      </c>
      <c r="F316" s="29" t="s">
        <v>61</v>
      </c>
    </row>
    <row r="317" spans="1:6" ht="27" x14ac:dyDescent="0.25">
      <c r="A317" s="19" t="s">
        <v>622</v>
      </c>
      <c r="B317" s="60" t="s">
        <v>623</v>
      </c>
      <c r="C317" s="52">
        <v>600</v>
      </c>
      <c r="D317" s="29" t="s">
        <v>91</v>
      </c>
      <c r="E317" s="29" t="s">
        <v>61</v>
      </c>
      <c r="F317" s="29" t="s">
        <v>61</v>
      </c>
    </row>
    <row r="318" spans="1:6" ht="45" x14ac:dyDescent="0.25">
      <c r="A318" s="19" t="s">
        <v>703</v>
      </c>
      <c r="B318" s="60" t="s">
        <v>536</v>
      </c>
      <c r="C318" s="52">
        <v>350</v>
      </c>
      <c r="D318" s="29" t="s">
        <v>91</v>
      </c>
      <c r="E318" s="29" t="s">
        <v>61</v>
      </c>
      <c r="F318" s="29" t="s">
        <v>61</v>
      </c>
    </row>
    <row r="319" spans="1:6" ht="45" x14ac:dyDescent="0.25">
      <c r="A319" s="19" t="s">
        <v>652</v>
      </c>
      <c r="B319" s="49" t="s">
        <v>536</v>
      </c>
      <c r="C319" s="52">
        <v>20250</v>
      </c>
      <c r="D319" s="29" t="s">
        <v>91</v>
      </c>
      <c r="E319" s="29" t="s">
        <v>61</v>
      </c>
      <c r="F319" s="29" t="s">
        <v>74</v>
      </c>
    </row>
    <row r="320" spans="1:6" ht="36" x14ac:dyDescent="0.25">
      <c r="A320" s="57" t="s">
        <v>418</v>
      </c>
      <c r="B320" s="16" t="s">
        <v>30</v>
      </c>
      <c r="C320" s="63">
        <v>275</v>
      </c>
      <c r="D320" s="29" t="s">
        <v>8</v>
      </c>
      <c r="E320" s="18" t="s">
        <v>61</v>
      </c>
      <c r="F320" s="18" t="s">
        <v>74</v>
      </c>
    </row>
    <row r="321" spans="1:6" ht="45" x14ac:dyDescent="0.25">
      <c r="A321" s="19" t="s">
        <v>774</v>
      </c>
      <c r="B321" s="60" t="s">
        <v>536</v>
      </c>
      <c r="C321" s="52">
        <f>1800/1.19</f>
        <v>1512.6050420168067</v>
      </c>
      <c r="D321" s="29" t="s">
        <v>91</v>
      </c>
      <c r="E321" s="29" t="s">
        <v>61</v>
      </c>
      <c r="F321" s="29" t="s">
        <v>74</v>
      </c>
    </row>
    <row r="322" spans="1:6" ht="45" x14ac:dyDescent="0.25">
      <c r="A322" s="19" t="s">
        <v>715</v>
      </c>
      <c r="B322" s="60" t="s">
        <v>536</v>
      </c>
      <c r="C322" s="52">
        <v>575</v>
      </c>
      <c r="D322" s="29" t="s">
        <v>91</v>
      </c>
      <c r="E322" s="29" t="s">
        <v>74</v>
      </c>
      <c r="F322" s="29" t="s">
        <v>74</v>
      </c>
    </row>
    <row r="323" spans="1:6" ht="45" x14ac:dyDescent="0.25">
      <c r="A323" s="19" t="s">
        <v>757</v>
      </c>
      <c r="B323" s="60" t="s">
        <v>536</v>
      </c>
      <c r="C323" s="52">
        <v>500</v>
      </c>
      <c r="D323" s="29" t="s">
        <v>91</v>
      </c>
      <c r="E323" s="18" t="s">
        <v>58</v>
      </c>
      <c r="F323" s="18" t="s">
        <v>58</v>
      </c>
    </row>
    <row r="324" spans="1:6" ht="36" x14ac:dyDescent="0.25">
      <c r="A324" s="19" t="s">
        <v>761</v>
      </c>
      <c r="B324" s="60" t="s">
        <v>30</v>
      </c>
      <c r="C324" s="52">
        <v>1060</v>
      </c>
      <c r="D324" s="29" t="s">
        <v>532</v>
      </c>
      <c r="E324" s="18" t="s">
        <v>58</v>
      </c>
      <c r="F324" s="18" t="s">
        <v>58</v>
      </c>
    </row>
    <row r="325" spans="1:6" ht="36" x14ac:dyDescent="0.25">
      <c r="A325" s="19" t="s">
        <v>802</v>
      </c>
      <c r="B325" s="60" t="s">
        <v>30</v>
      </c>
      <c r="C325" s="52">
        <v>1500</v>
      </c>
      <c r="D325" s="29" t="s">
        <v>532</v>
      </c>
      <c r="E325" s="18" t="s">
        <v>59</v>
      </c>
      <c r="F325" s="18" t="s">
        <v>59</v>
      </c>
    </row>
    <row r="326" spans="1:6" ht="36" x14ac:dyDescent="0.25">
      <c r="A326" s="19" t="s">
        <v>803</v>
      </c>
      <c r="B326" s="60" t="s">
        <v>30</v>
      </c>
      <c r="C326" s="52">
        <v>450</v>
      </c>
      <c r="D326" s="29" t="s">
        <v>91</v>
      </c>
      <c r="E326" s="18" t="s">
        <v>59</v>
      </c>
      <c r="F326" s="18" t="s">
        <v>59</v>
      </c>
    </row>
    <row r="327" spans="1:6" ht="36" x14ac:dyDescent="0.25">
      <c r="A327" s="64" t="s">
        <v>805</v>
      </c>
      <c r="B327" s="60" t="s">
        <v>30</v>
      </c>
      <c r="C327" s="52">
        <f>4000+1300+3000+1000</f>
        <v>9300</v>
      </c>
      <c r="D327" s="29" t="s">
        <v>806</v>
      </c>
      <c r="E327" s="18" t="s">
        <v>59</v>
      </c>
      <c r="F327" s="18" t="s">
        <v>59</v>
      </c>
    </row>
    <row r="328" spans="1:6" ht="36" x14ac:dyDescent="0.25">
      <c r="A328" s="64" t="s">
        <v>827</v>
      </c>
      <c r="B328" s="60" t="s">
        <v>30</v>
      </c>
      <c r="C328" s="52">
        <v>230</v>
      </c>
      <c r="D328" s="29" t="s">
        <v>806</v>
      </c>
      <c r="E328" s="18" t="s">
        <v>59</v>
      </c>
      <c r="F328" s="18" t="s">
        <v>59</v>
      </c>
    </row>
    <row r="329" spans="1:6" ht="45" x14ac:dyDescent="0.25">
      <c r="A329" s="64" t="s">
        <v>895</v>
      </c>
      <c r="B329" s="60" t="s">
        <v>30</v>
      </c>
      <c r="C329" s="52">
        <v>1000</v>
      </c>
      <c r="D329" s="29" t="s">
        <v>896</v>
      </c>
      <c r="E329" s="18" t="s">
        <v>57</v>
      </c>
      <c r="F329" s="18" t="s">
        <v>57</v>
      </c>
    </row>
    <row r="330" spans="1:6" ht="36" x14ac:dyDescent="0.25">
      <c r="A330" s="64" t="s">
        <v>827</v>
      </c>
      <c r="B330" s="60" t="s">
        <v>30</v>
      </c>
      <c r="C330" s="52">
        <v>230</v>
      </c>
      <c r="D330" s="29" t="s">
        <v>806</v>
      </c>
      <c r="E330" s="18" t="s">
        <v>57</v>
      </c>
      <c r="F330" s="18" t="s">
        <v>57</v>
      </c>
    </row>
    <row r="331" spans="1:6" ht="36" x14ac:dyDescent="0.25">
      <c r="A331" s="64" t="s">
        <v>874</v>
      </c>
      <c r="B331" s="60" t="s">
        <v>30</v>
      </c>
      <c r="C331" s="52">
        <v>450</v>
      </c>
      <c r="D331" s="29" t="s">
        <v>806</v>
      </c>
      <c r="E331" s="18" t="s">
        <v>57</v>
      </c>
      <c r="F331" s="18" t="s">
        <v>57</v>
      </c>
    </row>
    <row r="332" spans="1:6" ht="27" x14ac:dyDescent="0.25">
      <c r="A332" s="14" t="s">
        <v>135</v>
      </c>
      <c r="B332" s="16" t="s">
        <v>64</v>
      </c>
      <c r="C332" s="2"/>
      <c r="D332" s="29"/>
      <c r="E332" s="18"/>
      <c r="F332" s="18"/>
    </row>
    <row r="333" spans="1:6" ht="27" x14ac:dyDescent="0.25">
      <c r="A333" s="19" t="s">
        <v>206</v>
      </c>
      <c r="B333" s="13" t="s">
        <v>64</v>
      </c>
      <c r="C333" s="2">
        <v>215.13</v>
      </c>
      <c r="D333" s="29" t="s">
        <v>8</v>
      </c>
      <c r="E333" s="18" t="s">
        <v>47</v>
      </c>
      <c r="F333" s="18" t="s">
        <v>47</v>
      </c>
    </row>
    <row r="334" spans="1:6" ht="27" x14ac:dyDescent="0.25">
      <c r="A334" s="19" t="s">
        <v>263</v>
      </c>
      <c r="B334" s="13" t="s">
        <v>64</v>
      </c>
      <c r="C334" s="2">
        <f>1000*5</f>
        <v>5000</v>
      </c>
      <c r="D334" s="29" t="s">
        <v>8</v>
      </c>
      <c r="E334" s="18" t="s">
        <v>54</v>
      </c>
      <c r="F334" s="18" t="s">
        <v>54</v>
      </c>
    </row>
    <row r="335" spans="1:6" ht="27" x14ac:dyDescent="0.25">
      <c r="A335" s="19" t="s">
        <v>425</v>
      </c>
      <c r="B335" s="13" t="s">
        <v>64</v>
      </c>
      <c r="C335" s="2">
        <f>1250*5</f>
        <v>6250</v>
      </c>
      <c r="D335" s="29" t="s">
        <v>8</v>
      </c>
      <c r="E335" s="18" t="s">
        <v>60</v>
      </c>
      <c r="F335" s="18" t="s">
        <v>62</v>
      </c>
    </row>
    <row r="336" spans="1:6" ht="27" x14ac:dyDescent="0.25">
      <c r="A336" s="19" t="s">
        <v>498</v>
      </c>
      <c r="B336" s="13" t="s">
        <v>64</v>
      </c>
      <c r="C336" s="2">
        <v>750</v>
      </c>
      <c r="D336" s="29" t="s">
        <v>8</v>
      </c>
      <c r="E336" s="18" t="s">
        <v>62</v>
      </c>
      <c r="F336" s="18" t="s">
        <v>62</v>
      </c>
    </row>
    <row r="337" spans="1:6" ht="27" x14ac:dyDescent="0.25">
      <c r="A337" s="113" t="s">
        <v>539</v>
      </c>
      <c r="B337" s="60" t="s">
        <v>540</v>
      </c>
      <c r="C337" s="52">
        <v>34200</v>
      </c>
      <c r="D337" s="15" t="s">
        <v>532</v>
      </c>
      <c r="E337" s="15" t="s">
        <v>62</v>
      </c>
      <c r="F337" s="15" t="s">
        <v>62</v>
      </c>
    </row>
    <row r="338" spans="1:6" ht="27" x14ac:dyDescent="0.25">
      <c r="A338" s="51" t="s">
        <v>627</v>
      </c>
      <c r="B338" s="13" t="s">
        <v>64</v>
      </c>
      <c r="C338" s="52">
        <v>161.34</v>
      </c>
      <c r="D338" s="29" t="s">
        <v>8</v>
      </c>
      <c r="E338" s="15" t="s">
        <v>61</v>
      </c>
      <c r="F338" s="15" t="s">
        <v>61</v>
      </c>
    </row>
    <row r="339" spans="1:6" ht="27" x14ac:dyDescent="0.25">
      <c r="A339" s="64" t="s">
        <v>765</v>
      </c>
      <c r="B339" s="13" t="s">
        <v>64</v>
      </c>
      <c r="C339" s="52">
        <v>1900</v>
      </c>
      <c r="D339" s="29" t="s">
        <v>8</v>
      </c>
      <c r="E339" s="15" t="s">
        <v>58</v>
      </c>
      <c r="F339" s="15" t="s">
        <v>58</v>
      </c>
    </row>
    <row r="340" spans="1:6" ht="18" x14ac:dyDescent="0.25">
      <c r="A340" s="14" t="s">
        <v>254</v>
      </c>
      <c r="B340" s="13"/>
      <c r="C340" s="2"/>
      <c r="D340" s="17"/>
      <c r="E340" s="36"/>
      <c r="F340" s="18"/>
    </row>
    <row r="341" spans="1:6" ht="27" x14ac:dyDescent="0.25">
      <c r="A341" s="19" t="s">
        <v>252</v>
      </c>
      <c r="B341" s="13" t="s">
        <v>182</v>
      </c>
      <c r="C341" s="2">
        <v>2300</v>
      </c>
      <c r="D341" s="17" t="s">
        <v>8</v>
      </c>
      <c r="E341" s="36" t="s">
        <v>54</v>
      </c>
      <c r="F341" s="18" t="s">
        <v>55</v>
      </c>
    </row>
    <row r="342" spans="1:6" ht="27" x14ac:dyDescent="0.25">
      <c r="A342" s="19" t="s">
        <v>424</v>
      </c>
      <c r="B342" s="13" t="s">
        <v>182</v>
      </c>
      <c r="C342" s="2">
        <v>20282.439999999999</v>
      </c>
      <c r="D342" s="17" t="s">
        <v>8</v>
      </c>
      <c r="E342" s="36" t="s">
        <v>54</v>
      </c>
      <c r="F342" s="18" t="s">
        <v>55</v>
      </c>
    </row>
    <row r="343" spans="1:6" ht="27" x14ac:dyDescent="0.25">
      <c r="A343" s="19" t="s">
        <v>265</v>
      </c>
      <c r="B343" s="13" t="s">
        <v>182</v>
      </c>
      <c r="C343" s="2">
        <v>114600</v>
      </c>
      <c r="D343" s="17" t="s">
        <v>8</v>
      </c>
      <c r="E343" s="36" t="s">
        <v>54</v>
      </c>
      <c r="F343" s="18" t="s">
        <v>55</v>
      </c>
    </row>
    <row r="344" spans="1:6" ht="27" x14ac:dyDescent="0.25">
      <c r="A344" s="19" t="s">
        <v>273</v>
      </c>
      <c r="B344" s="13" t="s">
        <v>182</v>
      </c>
      <c r="C344" s="2">
        <v>252</v>
      </c>
      <c r="D344" s="17" t="s">
        <v>8</v>
      </c>
      <c r="E344" s="36" t="s">
        <v>54</v>
      </c>
      <c r="F344" s="18" t="s">
        <v>55</v>
      </c>
    </row>
    <row r="345" spans="1:6" ht="45" x14ac:dyDescent="0.25">
      <c r="A345" s="35" t="s">
        <v>382</v>
      </c>
      <c r="B345" s="60" t="s">
        <v>381</v>
      </c>
      <c r="C345" s="2">
        <f>660+150</f>
        <v>810</v>
      </c>
      <c r="D345" s="11" t="s">
        <v>8</v>
      </c>
      <c r="E345" s="18" t="s">
        <v>9</v>
      </c>
      <c r="F345" s="12" t="s">
        <v>47</v>
      </c>
    </row>
    <row r="346" spans="1:6" ht="27" x14ac:dyDescent="0.25">
      <c r="A346" s="35" t="s">
        <v>505</v>
      </c>
      <c r="B346" s="13" t="s">
        <v>182</v>
      </c>
      <c r="C346" s="2">
        <v>7500</v>
      </c>
      <c r="D346" s="11" t="s">
        <v>8</v>
      </c>
      <c r="E346" s="18" t="s">
        <v>61</v>
      </c>
      <c r="F346" s="12" t="s">
        <v>61</v>
      </c>
    </row>
    <row r="347" spans="1:6" ht="36" x14ac:dyDescent="0.25">
      <c r="A347" s="35" t="s">
        <v>508</v>
      </c>
      <c r="B347" s="13" t="s">
        <v>509</v>
      </c>
      <c r="C347" s="2">
        <v>1800</v>
      </c>
      <c r="D347" s="11" t="s">
        <v>91</v>
      </c>
      <c r="E347" s="18" t="s">
        <v>61</v>
      </c>
      <c r="F347" s="12" t="s">
        <v>61</v>
      </c>
    </row>
    <row r="348" spans="1:6" ht="27" x14ac:dyDescent="0.25">
      <c r="A348" s="35" t="s">
        <v>518</v>
      </c>
      <c r="B348" s="13" t="s">
        <v>182</v>
      </c>
      <c r="C348" s="2">
        <v>1842</v>
      </c>
      <c r="D348" s="11" t="s">
        <v>91</v>
      </c>
      <c r="E348" s="18" t="s">
        <v>61</v>
      </c>
      <c r="F348" s="12" t="s">
        <v>61</v>
      </c>
    </row>
    <row r="349" spans="1:6" ht="27" x14ac:dyDescent="0.25">
      <c r="A349" s="35" t="s">
        <v>735</v>
      </c>
      <c r="B349" s="13" t="s">
        <v>182</v>
      </c>
      <c r="C349" s="2">
        <v>13620</v>
      </c>
      <c r="D349" s="11" t="s">
        <v>91</v>
      </c>
      <c r="E349" s="18" t="s">
        <v>61</v>
      </c>
      <c r="F349" s="12" t="s">
        <v>61</v>
      </c>
    </row>
    <row r="350" spans="1:6" ht="27" x14ac:dyDescent="0.25">
      <c r="A350" s="35" t="s">
        <v>736</v>
      </c>
      <c r="B350" s="13" t="s">
        <v>182</v>
      </c>
      <c r="C350" s="2">
        <v>1800</v>
      </c>
      <c r="D350" s="11" t="s">
        <v>91</v>
      </c>
      <c r="E350" s="18" t="s">
        <v>74</v>
      </c>
      <c r="F350" s="12" t="s">
        <v>58</v>
      </c>
    </row>
    <row r="351" spans="1:6" ht="27" x14ac:dyDescent="0.25">
      <c r="A351" s="35" t="s">
        <v>893</v>
      </c>
      <c r="B351" s="13" t="s">
        <v>182</v>
      </c>
      <c r="C351" s="2">
        <v>10466</v>
      </c>
      <c r="D351" s="11" t="s">
        <v>76</v>
      </c>
      <c r="E351" s="18" t="s">
        <v>57</v>
      </c>
      <c r="F351" s="12" t="s">
        <v>57</v>
      </c>
    </row>
    <row r="352" spans="1:6" ht="36" x14ac:dyDescent="0.25">
      <c r="A352" s="14" t="s">
        <v>123</v>
      </c>
      <c r="B352" s="13" t="s">
        <v>13</v>
      </c>
      <c r="C352" s="2"/>
      <c r="D352" s="17"/>
      <c r="E352" s="36"/>
      <c r="F352" s="18"/>
    </row>
    <row r="353" spans="1:6" ht="36" x14ac:dyDescent="0.25">
      <c r="A353" s="19" t="s">
        <v>174</v>
      </c>
      <c r="B353" s="16" t="s">
        <v>175</v>
      </c>
      <c r="C353" s="2">
        <v>800</v>
      </c>
      <c r="D353" s="29" t="s">
        <v>91</v>
      </c>
      <c r="E353" s="56" t="s">
        <v>47</v>
      </c>
      <c r="F353" s="56" t="s">
        <v>47</v>
      </c>
    </row>
    <row r="354" spans="1:6" ht="36" x14ac:dyDescent="0.25">
      <c r="A354" s="19" t="s">
        <v>331</v>
      </c>
      <c r="B354" s="16" t="s">
        <v>175</v>
      </c>
      <c r="C354" s="2">
        <v>700</v>
      </c>
      <c r="D354" s="29" t="s">
        <v>91</v>
      </c>
      <c r="E354" s="56" t="s">
        <v>55</v>
      </c>
      <c r="F354" s="56" t="s">
        <v>55</v>
      </c>
    </row>
    <row r="355" spans="1:6" ht="28.5" x14ac:dyDescent="0.25">
      <c r="A355" s="19" t="s">
        <v>336</v>
      </c>
      <c r="B355" s="33" t="s">
        <v>335</v>
      </c>
      <c r="C355" s="2">
        <v>675</v>
      </c>
      <c r="D355" s="29" t="s">
        <v>91</v>
      </c>
      <c r="E355" s="56" t="s">
        <v>55</v>
      </c>
      <c r="F355" s="56" t="s">
        <v>60</v>
      </c>
    </row>
    <row r="356" spans="1:6" ht="19.5" x14ac:dyDescent="0.25">
      <c r="A356" s="19" t="s">
        <v>394</v>
      </c>
      <c r="B356" s="33" t="s">
        <v>393</v>
      </c>
      <c r="C356" s="2">
        <v>41.97</v>
      </c>
      <c r="D356" s="29" t="s">
        <v>91</v>
      </c>
      <c r="E356" s="56" t="s">
        <v>60</v>
      </c>
      <c r="F356" s="56" t="s">
        <v>60</v>
      </c>
    </row>
    <row r="357" spans="1:6" ht="36" x14ac:dyDescent="0.25">
      <c r="A357" s="19" t="s">
        <v>626</v>
      </c>
      <c r="B357" s="16" t="s">
        <v>175</v>
      </c>
      <c r="C357" s="2">
        <v>600</v>
      </c>
      <c r="D357" s="29" t="s">
        <v>91</v>
      </c>
      <c r="E357" s="56" t="s">
        <v>61</v>
      </c>
      <c r="F357" s="56" t="s">
        <v>61</v>
      </c>
    </row>
    <row r="358" spans="1:6" ht="36" x14ac:dyDescent="0.25">
      <c r="A358" s="19" t="s">
        <v>850</v>
      </c>
      <c r="B358" s="16" t="s">
        <v>175</v>
      </c>
      <c r="C358" s="2">
        <v>700</v>
      </c>
      <c r="D358" s="29" t="s">
        <v>76</v>
      </c>
      <c r="E358" s="56" t="s">
        <v>57</v>
      </c>
      <c r="F358" s="56" t="s">
        <v>57</v>
      </c>
    </row>
    <row r="359" spans="1:6" x14ac:dyDescent="0.25">
      <c r="A359" s="65" t="s">
        <v>145</v>
      </c>
      <c r="B359" s="16"/>
      <c r="C359" s="2"/>
      <c r="D359" s="23"/>
      <c r="E359" s="24"/>
      <c r="F359" s="24"/>
    </row>
    <row r="360" spans="1:6" ht="18" x14ac:dyDescent="0.25">
      <c r="A360" s="9" t="s">
        <v>238</v>
      </c>
      <c r="B360" s="16"/>
      <c r="C360" s="3"/>
      <c r="D360" s="11"/>
      <c r="E360" s="12"/>
      <c r="F360" s="12"/>
    </row>
    <row r="361" spans="1:6" ht="45" x14ac:dyDescent="0.25">
      <c r="A361" s="14" t="s">
        <v>241</v>
      </c>
      <c r="B361" s="39" t="s">
        <v>239</v>
      </c>
      <c r="C361" s="2"/>
      <c r="D361" s="29"/>
      <c r="E361" s="18"/>
      <c r="F361" s="18"/>
    </row>
    <row r="362" spans="1:6" ht="81" x14ac:dyDescent="0.25">
      <c r="A362" s="19" t="s">
        <v>236</v>
      </c>
      <c r="B362" s="39" t="s">
        <v>240</v>
      </c>
      <c r="C362" s="3">
        <v>3000</v>
      </c>
      <c r="D362" s="11" t="s">
        <v>91</v>
      </c>
      <c r="E362" s="12" t="s">
        <v>54</v>
      </c>
      <c r="F362" s="12" t="s">
        <v>54</v>
      </c>
    </row>
    <row r="363" spans="1:6" ht="61.5" customHeight="1" x14ac:dyDescent="0.25">
      <c r="A363" s="14" t="s">
        <v>264</v>
      </c>
      <c r="B363" s="13" t="s">
        <v>126</v>
      </c>
      <c r="C363" s="2"/>
      <c r="D363" s="29"/>
      <c r="E363" s="18"/>
      <c r="F363" s="18"/>
    </row>
    <row r="364" spans="1:6" x14ac:dyDescent="0.25">
      <c r="A364" s="19" t="s">
        <v>343</v>
      </c>
      <c r="B364" s="30" t="s">
        <v>290</v>
      </c>
      <c r="C364" s="2">
        <v>100</v>
      </c>
      <c r="D364" s="66" t="s">
        <v>8</v>
      </c>
      <c r="E364" s="29" t="s">
        <v>54</v>
      </c>
      <c r="F364" s="18" t="s">
        <v>54</v>
      </c>
    </row>
    <row r="365" spans="1:6" ht="18" x14ac:dyDescent="0.25">
      <c r="A365" s="19" t="s">
        <v>363</v>
      </c>
      <c r="B365" s="30" t="s">
        <v>290</v>
      </c>
      <c r="C365" s="2">
        <v>750</v>
      </c>
      <c r="D365" s="18" t="s">
        <v>8</v>
      </c>
      <c r="E365" s="29" t="s">
        <v>54</v>
      </c>
      <c r="F365" s="18" t="s">
        <v>55</v>
      </c>
    </row>
    <row r="366" spans="1:6" ht="18" x14ac:dyDescent="0.25">
      <c r="A366" s="19" t="s">
        <v>359</v>
      </c>
      <c r="B366" s="30" t="s">
        <v>290</v>
      </c>
      <c r="C366" s="2">
        <v>1868.16</v>
      </c>
      <c r="D366" s="18" t="s">
        <v>8</v>
      </c>
      <c r="E366" s="29" t="s">
        <v>60</v>
      </c>
      <c r="F366" s="18" t="s">
        <v>60</v>
      </c>
    </row>
    <row r="367" spans="1:6" x14ac:dyDescent="0.25">
      <c r="A367" s="19" t="s">
        <v>362</v>
      </c>
      <c r="B367" s="30" t="s">
        <v>290</v>
      </c>
      <c r="C367" s="2">
        <v>150</v>
      </c>
      <c r="D367" s="18" t="s">
        <v>8</v>
      </c>
      <c r="E367" s="29" t="s">
        <v>60</v>
      </c>
      <c r="F367" s="18" t="s">
        <v>60</v>
      </c>
    </row>
    <row r="368" spans="1:6" x14ac:dyDescent="0.25">
      <c r="A368" s="19" t="s">
        <v>420</v>
      </c>
      <c r="B368" s="30" t="s">
        <v>290</v>
      </c>
      <c r="C368" s="2">
        <f>4*150</f>
        <v>600</v>
      </c>
      <c r="D368" s="18" t="s">
        <v>8</v>
      </c>
      <c r="E368" s="29" t="s">
        <v>60</v>
      </c>
      <c r="F368" s="18" t="s">
        <v>62</v>
      </c>
    </row>
    <row r="369" spans="1:6" x14ac:dyDescent="0.25">
      <c r="A369" s="19" t="s">
        <v>873</v>
      </c>
      <c r="B369" s="30"/>
      <c r="C369" s="2">
        <v>200</v>
      </c>
      <c r="D369" s="18" t="s">
        <v>76</v>
      </c>
      <c r="E369" s="29" t="s">
        <v>57</v>
      </c>
      <c r="F369" s="18" t="s">
        <v>57</v>
      </c>
    </row>
    <row r="370" spans="1:6" ht="36" x14ac:dyDescent="0.25">
      <c r="A370" s="14" t="s">
        <v>900</v>
      </c>
      <c r="B370" s="16" t="s">
        <v>389</v>
      </c>
      <c r="C370" s="2"/>
      <c r="D370" s="23"/>
      <c r="E370" s="24"/>
      <c r="F370" s="24"/>
    </row>
    <row r="371" spans="1:6" x14ac:dyDescent="0.25">
      <c r="A371" s="19" t="s">
        <v>398</v>
      </c>
      <c r="B371" s="33"/>
      <c r="C371" s="2">
        <v>105.1</v>
      </c>
      <c r="D371" s="19" t="s">
        <v>8</v>
      </c>
      <c r="E371" s="62" t="s">
        <v>47</v>
      </c>
      <c r="F371" s="29" t="s">
        <v>54</v>
      </c>
    </row>
    <row r="372" spans="1:6" x14ac:dyDescent="0.25">
      <c r="A372" s="19" t="s">
        <v>399</v>
      </c>
      <c r="B372" s="33"/>
      <c r="C372" s="2">
        <f>70.21/1.19</f>
        <v>59</v>
      </c>
      <c r="D372" s="19" t="s">
        <v>8</v>
      </c>
      <c r="E372" s="62" t="s">
        <v>47</v>
      </c>
      <c r="F372" s="29" t="s">
        <v>54</v>
      </c>
    </row>
    <row r="373" spans="1:6" x14ac:dyDescent="0.25">
      <c r="A373" s="19" t="s">
        <v>397</v>
      </c>
      <c r="B373" s="33"/>
      <c r="C373" s="2">
        <f>127.95/1.19</f>
        <v>107.52100840336135</v>
      </c>
      <c r="D373" s="19" t="s">
        <v>8</v>
      </c>
      <c r="E373" s="62" t="s">
        <v>47</v>
      </c>
      <c r="F373" s="29" t="s">
        <v>54</v>
      </c>
    </row>
    <row r="374" spans="1:6" x14ac:dyDescent="0.25">
      <c r="A374" s="19" t="s">
        <v>492</v>
      </c>
      <c r="B374" s="33"/>
      <c r="C374" s="2">
        <v>70.209999999999994</v>
      </c>
      <c r="D374" s="19" t="s">
        <v>8</v>
      </c>
      <c r="E374" s="62" t="s">
        <v>62</v>
      </c>
      <c r="F374" s="29" t="s">
        <v>62</v>
      </c>
    </row>
    <row r="375" spans="1:6" x14ac:dyDescent="0.25">
      <c r="A375" s="19" t="s">
        <v>718</v>
      </c>
      <c r="B375" s="33"/>
      <c r="C375" s="2">
        <v>125.78</v>
      </c>
      <c r="D375" s="19" t="s">
        <v>8</v>
      </c>
      <c r="E375" s="62" t="s">
        <v>74</v>
      </c>
      <c r="F375" s="29" t="s">
        <v>74</v>
      </c>
    </row>
    <row r="376" spans="1:6" ht="54" x14ac:dyDescent="0.25">
      <c r="A376" s="14" t="s">
        <v>811</v>
      </c>
      <c r="B376" s="16" t="s">
        <v>485</v>
      </c>
      <c r="C376" s="2"/>
      <c r="D376" s="23"/>
      <c r="E376" s="24"/>
      <c r="F376" s="24"/>
    </row>
    <row r="377" spans="1:6" ht="27" x14ac:dyDescent="0.25">
      <c r="A377" s="19" t="s">
        <v>901</v>
      </c>
      <c r="B377" s="16"/>
      <c r="C377" s="2">
        <v>139500</v>
      </c>
      <c r="D377" s="29" t="s">
        <v>8</v>
      </c>
      <c r="E377" s="18" t="s">
        <v>60</v>
      </c>
      <c r="F377" s="18" t="s">
        <v>60</v>
      </c>
    </row>
    <row r="378" spans="1:6" ht="45" x14ac:dyDescent="0.25">
      <c r="A378" s="14" t="s">
        <v>486</v>
      </c>
      <c r="B378" s="16" t="s">
        <v>488</v>
      </c>
      <c r="C378" s="2"/>
      <c r="D378" s="23"/>
      <c r="E378" s="24"/>
      <c r="F378" s="24"/>
    </row>
    <row r="379" spans="1:6" x14ac:dyDescent="0.25">
      <c r="A379" s="19" t="s">
        <v>487</v>
      </c>
      <c r="B379" s="16"/>
      <c r="C379" s="2">
        <v>3500</v>
      </c>
      <c r="D379" s="29" t="s">
        <v>8</v>
      </c>
      <c r="E379" s="18" t="s">
        <v>62</v>
      </c>
      <c r="F379" s="18" t="s">
        <v>61</v>
      </c>
    </row>
    <row r="380" spans="1:6" ht="45" x14ac:dyDescent="0.25">
      <c r="A380" s="14" t="s">
        <v>789</v>
      </c>
      <c r="B380" s="66" t="s">
        <v>790</v>
      </c>
      <c r="C380" s="2"/>
      <c r="D380" s="23"/>
      <c r="E380" s="24"/>
      <c r="F380" s="24"/>
    </row>
    <row r="381" spans="1:6" ht="45" x14ac:dyDescent="0.25">
      <c r="A381" s="19" t="s">
        <v>791</v>
      </c>
      <c r="B381" s="18" t="s">
        <v>790</v>
      </c>
      <c r="C381" s="2">
        <v>60000</v>
      </c>
      <c r="D381" s="29" t="s">
        <v>8</v>
      </c>
      <c r="E381" s="18" t="s">
        <v>58</v>
      </c>
      <c r="F381" s="18" t="s">
        <v>58</v>
      </c>
    </row>
    <row r="382" spans="1:6" ht="36" x14ac:dyDescent="0.25">
      <c r="A382" s="14" t="s">
        <v>244</v>
      </c>
      <c r="B382" s="16" t="s">
        <v>245</v>
      </c>
      <c r="C382" s="2"/>
      <c r="D382" s="23"/>
      <c r="E382" s="24"/>
      <c r="F382" s="24"/>
    </row>
    <row r="383" spans="1:6" ht="37.5" x14ac:dyDescent="0.25">
      <c r="A383" s="19" t="s">
        <v>834</v>
      </c>
      <c r="B383" s="33" t="s">
        <v>245</v>
      </c>
      <c r="C383" s="2">
        <v>4242</v>
      </c>
      <c r="D383" s="19" t="s">
        <v>8</v>
      </c>
      <c r="E383" s="62" t="s">
        <v>47</v>
      </c>
      <c r="F383" s="29" t="s">
        <v>54</v>
      </c>
    </row>
    <row r="384" spans="1:6" ht="37.5" x14ac:dyDescent="0.25">
      <c r="A384" s="19" t="s">
        <v>835</v>
      </c>
      <c r="B384" s="33" t="s">
        <v>245</v>
      </c>
      <c r="C384" s="2">
        <v>695</v>
      </c>
      <c r="D384" s="19" t="s">
        <v>8</v>
      </c>
      <c r="E384" s="62" t="s">
        <v>55</v>
      </c>
      <c r="F384" s="29" t="s">
        <v>55</v>
      </c>
    </row>
    <row r="385" spans="1:6" ht="37.5" x14ac:dyDescent="0.25">
      <c r="A385" s="19" t="s">
        <v>836</v>
      </c>
      <c r="B385" s="33" t="s">
        <v>245</v>
      </c>
      <c r="C385" s="2">
        <v>2823</v>
      </c>
      <c r="D385" s="19" t="s">
        <v>8</v>
      </c>
      <c r="E385" s="62" t="s">
        <v>62</v>
      </c>
      <c r="F385" s="29" t="s">
        <v>61</v>
      </c>
    </row>
    <row r="386" spans="1:6" ht="37.5" x14ac:dyDescent="0.25">
      <c r="A386" s="19" t="s">
        <v>837</v>
      </c>
      <c r="B386" s="33" t="s">
        <v>245</v>
      </c>
      <c r="C386" s="2">
        <v>657</v>
      </c>
      <c r="D386" s="19" t="s">
        <v>8</v>
      </c>
      <c r="E386" s="62" t="s">
        <v>74</v>
      </c>
      <c r="F386" s="29" t="s">
        <v>74</v>
      </c>
    </row>
    <row r="387" spans="1:6" ht="37.5" x14ac:dyDescent="0.25">
      <c r="A387" s="19" t="s">
        <v>835</v>
      </c>
      <c r="B387" s="33" t="s">
        <v>245</v>
      </c>
      <c r="C387" s="2">
        <v>642</v>
      </c>
      <c r="D387" s="19" t="s">
        <v>8</v>
      </c>
      <c r="E387" s="62" t="s">
        <v>74</v>
      </c>
      <c r="F387" s="29" t="s">
        <v>74</v>
      </c>
    </row>
    <row r="388" spans="1:6" ht="37.5" x14ac:dyDescent="0.25">
      <c r="A388" s="19" t="s">
        <v>795</v>
      </c>
      <c r="B388" s="33" t="s">
        <v>245</v>
      </c>
      <c r="C388" s="2">
        <v>8500</v>
      </c>
      <c r="D388" s="19" t="s">
        <v>8</v>
      </c>
      <c r="E388" s="62" t="s">
        <v>59</v>
      </c>
      <c r="F388" s="29" t="s">
        <v>59</v>
      </c>
    </row>
    <row r="389" spans="1:6" ht="45" x14ac:dyDescent="0.25">
      <c r="A389" s="14" t="s">
        <v>121</v>
      </c>
      <c r="B389" s="16" t="s">
        <v>45</v>
      </c>
      <c r="C389" s="2"/>
      <c r="D389" s="23"/>
      <c r="E389" s="24"/>
      <c r="F389" s="24"/>
    </row>
    <row r="390" spans="1:6" ht="37.5" x14ac:dyDescent="0.25">
      <c r="A390" s="19" t="s">
        <v>156</v>
      </c>
      <c r="B390" s="33" t="s">
        <v>157</v>
      </c>
      <c r="C390" s="2">
        <v>825</v>
      </c>
      <c r="D390" s="19" t="s">
        <v>8</v>
      </c>
      <c r="E390" s="62" t="s">
        <v>47</v>
      </c>
      <c r="F390" s="29" t="s">
        <v>47</v>
      </c>
    </row>
    <row r="391" spans="1:6" ht="37.5" x14ac:dyDescent="0.25">
      <c r="A391" s="19" t="s">
        <v>222</v>
      </c>
      <c r="B391" s="33" t="s">
        <v>157</v>
      </c>
      <c r="C391" s="2">
        <v>1805</v>
      </c>
      <c r="D391" s="19" t="s">
        <v>8</v>
      </c>
      <c r="E391" s="62" t="s">
        <v>47</v>
      </c>
      <c r="F391" s="29" t="s">
        <v>54</v>
      </c>
    </row>
    <row r="392" spans="1:6" ht="28.5" x14ac:dyDescent="0.25">
      <c r="A392" s="19" t="s">
        <v>242</v>
      </c>
      <c r="B392" s="33" t="s">
        <v>243</v>
      </c>
      <c r="C392" s="2">
        <v>16800</v>
      </c>
      <c r="D392" s="19" t="s">
        <v>8</v>
      </c>
      <c r="E392" s="62" t="s">
        <v>54</v>
      </c>
      <c r="F392" s="29" t="s">
        <v>54</v>
      </c>
    </row>
    <row r="393" spans="1:6" ht="37.5" x14ac:dyDescent="0.25">
      <c r="A393" s="19" t="s">
        <v>379</v>
      </c>
      <c r="B393" s="33" t="s">
        <v>157</v>
      </c>
      <c r="C393" s="2">
        <v>300</v>
      </c>
      <c r="D393" s="19" t="s">
        <v>8</v>
      </c>
      <c r="E393" s="62" t="s">
        <v>60</v>
      </c>
      <c r="F393" s="29" t="s">
        <v>60</v>
      </c>
    </row>
    <row r="394" spans="1:6" ht="36" x14ac:dyDescent="0.25">
      <c r="A394" s="19" t="s">
        <v>435</v>
      </c>
      <c r="B394" s="60" t="s">
        <v>157</v>
      </c>
      <c r="C394" s="2">
        <v>1005</v>
      </c>
      <c r="D394" s="19" t="s">
        <v>8</v>
      </c>
      <c r="E394" s="62" t="s">
        <v>60</v>
      </c>
      <c r="F394" s="29" t="s">
        <v>60</v>
      </c>
    </row>
    <row r="395" spans="1:6" ht="27" x14ac:dyDescent="0.25">
      <c r="A395" s="35" t="s">
        <v>725</v>
      </c>
      <c r="B395" s="16" t="s">
        <v>613</v>
      </c>
      <c r="C395" s="2">
        <f>920+1240</f>
        <v>2160</v>
      </c>
      <c r="D395" s="29" t="s">
        <v>49</v>
      </c>
      <c r="E395" s="18" t="s">
        <v>61</v>
      </c>
      <c r="F395" s="18" t="s">
        <v>74</v>
      </c>
    </row>
    <row r="396" spans="1:6" ht="36" x14ac:dyDescent="0.25">
      <c r="A396" s="35" t="s">
        <v>772</v>
      </c>
      <c r="B396" s="60" t="s">
        <v>157</v>
      </c>
      <c r="C396" s="2">
        <v>570</v>
      </c>
      <c r="D396" s="29" t="s">
        <v>49</v>
      </c>
      <c r="E396" s="18" t="s">
        <v>74</v>
      </c>
      <c r="F396" s="18" t="s">
        <v>58</v>
      </c>
    </row>
    <row r="397" spans="1:6" ht="36" x14ac:dyDescent="0.25">
      <c r="A397" s="35" t="s">
        <v>766</v>
      </c>
      <c r="B397" s="18" t="s">
        <v>767</v>
      </c>
      <c r="C397" s="2">
        <v>7316.5</v>
      </c>
      <c r="D397" s="29" t="s">
        <v>49</v>
      </c>
      <c r="E397" s="18" t="s">
        <v>58</v>
      </c>
      <c r="F397" s="18" t="s">
        <v>58</v>
      </c>
    </row>
    <row r="398" spans="1:6" ht="36" x14ac:dyDescent="0.25">
      <c r="A398" s="35" t="s">
        <v>784</v>
      </c>
      <c r="B398" s="18" t="s">
        <v>767</v>
      </c>
      <c r="C398" s="2">
        <v>2600</v>
      </c>
      <c r="D398" s="29" t="s">
        <v>532</v>
      </c>
      <c r="E398" s="18" t="s">
        <v>58</v>
      </c>
      <c r="F398" s="18" t="s">
        <v>58</v>
      </c>
    </row>
    <row r="399" spans="1:6" ht="36" x14ac:dyDescent="0.25">
      <c r="A399" s="19" t="s">
        <v>815</v>
      </c>
      <c r="B399" s="60" t="s">
        <v>157</v>
      </c>
      <c r="C399" s="2">
        <v>300</v>
      </c>
      <c r="D399" s="19" t="s">
        <v>8</v>
      </c>
      <c r="E399" s="18" t="s">
        <v>59</v>
      </c>
      <c r="F399" s="18" t="s">
        <v>59</v>
      </c>
    </row>
    <row r="400" spans="1:6" ht="36" x14ac:dyDescent="0.25">
      <c r="A400" s="35" t="s">
        <v>846</v>
      </c>
      <c r="B400" s="18" t="s">
        <v>767</v>
      </c>
      <c r="C400" s="2">
        <v>176.47</v>
      </c>
      <c r="D400" s="29" t="s">
        <v>532</v>
      </c>
      <c r="E400" s="18" t="s">
        <v>59</v>
      </c>
      <c r="F400" s="18" t="s">
        <v>59</v>
      </c>
    </row>
    <row r="401" spans="1:6" ht="36" x14ac:dyDescent="0.25">
      <c r="A401" s="35" t="s">
        <v>865</v>
      </c>
      <c r="B401" s="18" t="s">
        <v>767</v>
      </c>
      <c r="C401" s="2">
        <v>50.42</v>
      </c>
      <c r="D401" s="29" t="s">
        <v>49</v>
      </c>
      <c r="E401" s="18" t="s">
        <v>852</v>
      </c>
      <c r="F401" s="18" t="s">
        <v>852</v>
      </c>
    </row>
    <row r="402" spans="1:6" ht="36" x14ac:dyDescent="0.25">
      <c r="A402" s="35" t="s">
        <v>851</v>
      </c>
      <c r="B402" s="18" t="s">
        <v>767</v>
      </c>
      <c r="C402" s="2">
        <v>900</v>
      </c>
      <c r="D402" s="29" t="s">
        <v>454</v>
      </c>
      <c r="E402" s="18" t="s">
        <v>852</v>
      </c>
      <c r="F402" s="18" t="s">
        <v>852</v>
      </c>
    </row>
    <row r="403" spans="1:6" x14ac:dyDescent="0.25">
      <c r="A403" s="14" t="s">
        <v>195</v>
      </c>
      <c r="B403" s="22"/>
      <c r="C403" s="2"/>
      <c r="D403" s="29"/>
      <c r="E403" s="18"/>
      <c r="F403" s="18"/>
    </row>
    <row r="404" spans="1:6" ht="54" x14ac:dyDescent="0.25">
      <c r="A404" s="19" t="s">
        <v>82</v>
      </c>
      <c r="B404" s="13" t="s">
        <v>24</v>
      </c>
      <c r="C404" s="36">
        <f>700*5</f>
        <v>3500</v>
      </c>
      <c r="D404" s="19" t="s">
        <v>8</v>
      </c>
      <c r="E404" s="62" t="s">
        <v>47</v>
      </c>
      <c r="F404" s="29" t="s">
        <v>47</v>
      </c>
    </row>
    <row r="405" spans="1:6" ht="54" x14ac:dyDescent="0.25">
      <c r="A405" s="19" t="s">
        <v>84</v>
      </c>
      <c r="B405" s="13" t="s">
        <v>50</v>
      </c>
      <c r="C405" s="36">
        <v>1050</v>
      </c>
      <c r="D405" s="19" t="s">
        <v>8</v>
      </c>
      <c r="E405" s="62" t="s">
        <v>47</v>
      </c>
      <c r="F405" s="29" t="s">
        <v>47</v>
      </c>
    </row>
    <row r="406" spans="1:6" ht="54" x14ac:dyDescent="0.25">
      <c r="A406" s="19" t="s">
        <v>374</v>
      </c>
      <c r="B406" s="13" t="s">
        <v>24</v>
      </c>
      <c r="C406" s="36">
        <f>174*5</f>
        <v>870</v>
      </c>
      <c r="D406" s="19" t="s">
        <v>8</v>
      </c>
      <c r="E406" s="62" t="s">
        <v>60</v>
      </c>
      <c r="F406" s="29" t="s">
        <v>60</v>
      </c>
    </row>
    <row r="407" spans="1:6" ht="54" x14ac:dyDescent="0.25">
      <c r="A407" s="19" t="s">
        <v>521</v>
      </c>
      <c r="B407" s="13" t="s">
        <v>79</v>
      </c>
      <c r="C407" s="36">
        <v>16000</v>
      </c>
      <c r="D407" s="19" t="s">
        <v>8</v>
      </c>
      <c r="E407" s="62" t="s">
        <v>61</v>
      </c>
      <c r="F407" s="29" t="s">
        <v>61</v>
      </c>
    </row>
    <row r="408" spans="1:6" ht="36" x14ac:dyDescent="0.25">
      <c r="A408" s="14" t="s">
        <v>194</v>
      </c>
      <c r="B408" s="13" t="s">
        <v>10</v>
      </c>
      <c r="C408" s="2"/>
      <c r="D408" s="29"/>
      <c r="E408" s="18"/>
      <c r="F408" s="18"/>
    </row>
    <row r="409" spans="1:6" ht="18" x14ac:dyDescent="0.25">
      <c r="A409" s="19" t="s">
        <v>250</v>
      </c>
      <c r="B409" s="30"/>
      <c r="C409" s="2">
        <v>5300</v>
      </c>
      <c r="D409" s="19" t="s">
        <v>8</v>
      </c>
      <c r="E409" s="29" t="s">
        <v>54</v>
      </c>
      <c r="F409" s="29" t="s">
        <v>54</v>
      </c>
    </row>
    <row r="410" spans="1:6" x14ac:dyDescent="0.25">
      <c r="A410" s="19" t="s">
        <v>796</v>
      </c>
      <c r="B410" s="1" t="s">
        <v>797</v>
      </c>
      <c r="C410" s="67">
        <v>100</v>
      </c>
      <c r="D410" s="68" t="s">
        <v>8</v>
      </c>
      <c r="E410" s="15" t="s">
        <v>59</v>
      </c>
      <c r="F410" s="15" t="s">
        <v>59</v>
      </c>
    </row>
    <row r="411" spans="1:6" x14ac:dyDescent="0.25">
      <c r="A411" s="19" t="s">
        <v>828</v>
      </c>
      <c r="B411" s="69"/>
      <c r="C411" s="4">
        <v>100</v>
      </c>
      <c r="D411" s="68" t="s">
        <v>8</v>
      </c>
      <c r="E411" s="15" t="s">
        <v>59</v>
      </c>
      <c r="F411" s="15" t="s">
        <v>57</v>
      </c>
    </row>
    <row r="412" spans="1:6" ht="54" x14ac:dyDescent="0.25">
      <c r="A412" s="14" t="s">
        <v>570</v>
      </c>
      <c r="B412" s="13" t="s">
        <v>44</v>
      </c>
      <c r="C412" s="114"/>
      <c r="D412" s="115"/>
      <c r="E412" s="116"/>
      <c r="F412" s="116"/>
    </row>
    <row r="413" spans="1:6" ht="50.25" customHeight="1" x14ac:dyDescent="0.25">
      <c r="A413" s="35" t="s">
        <v>375</v>
      </c>
      <c r="B413" s="30" t="s">
        <v>376</v>
      </c>
      <c r="C413" s="1">
        <v>80</v>
      </c>
      <c r="D413" s="15" t="s">
        <v>49</v>
      </c>
      <c r="E413" s="54" t="s">
        <v>9</v>
      </c>
      <c r="F413" s="54" t="s">
        <v>9</v>
      </c>
    </row>
    <row r="414" spans="1:6" ht="36" x14ac:dyDescent="0.25">
      <c r="A414" s="35" t="s">
        <v>377</v>
      </c>
      <c r="B414" s="30" t="s">
        <v>378</v>
      </c>
      <c r="C414" s="1">
        <v>500</v>
      </c>
      <c r="D414" s="15" t="s">
        <v>49</v>
      </c>
      <c r="E414" s="54" t="s">
        <v>9</v>
      </c>
      <c r="F414" s="54" t="s">
        <v>9</v>
      </c>
    </row>
    <row r="415" spans="1:6" ht="18" x14ac:dyDescent="0.25">
      <c r="A415" s="19" t="s">
        <v>274</v>
      </c>
      <c r="B415" s="30"/>
      <c r="C415" s="2">
        <v>1800</v>
      </c>
      <c r="D415" s="29" t="s">
        <v>8</v>
      </c>
      <c r="E415" s="18" t="s">
        <v>54</v>
      </c>
      <c r="F415" s="18" t="s">
        <v>55</v>
      </c>
    </row>
    <row r="416" spans="1:6" x14ac:dyDescent="0.25">
      <c r="A416" s="19" t="s">
        <v>328</v>
      </c>
      <c r="B416" s="30"/>
      <c r="C416" s="1">
        <v>5600</v>
      </c>
      <c r="D416" s="15" t="s">
        <v>8</v>
      </c>
      <c r="E416" s="54" t="s">
        <v>55</v>
      </c>
      <c r="F416" s="54" t="s">
        <v>55</v>
      </c>
    </row>
    <row r="417" spans="1:6" x14ac:dyDescent="0.25">
      <c r="A417" s="19" t="s">
        <v>319</v>
      </c>
      <c r="B417" s="30"/>
      <c r="C417" s="1">
        <v>250</v>
      </c>
      <c r="D417" s="15" t="s">
        <v>8</v>
      </c>
      <c r="E417" s="54" t="s">
        <v>55</v>
      </c>
      <c r="F417" s="54" t="s">
        <v>55</v>
      </c>
    </row>
    <row r="418" spans="1:6" ht="27" x14ac:dyDescent="0.25">
      <c r="A418" s="19" t="s">
        <v>472</v>
      </c>
      <c r="B418" s="18" t="s">
        <v>473</v>
      </c>
      <c r="C418" s="1">
        <v>6400</v>
      </c>
      <c r="D418" s="15" t="s">
        <v>8</v>
      </c>
      <c r="E418" s="54" t="s">
        <v>62</v>
      </c>
      <c r="F418" s="54" t="s">
        <v>62</v>
      </c>
    </row>
    <row r="419" spans="1:6" ht="27" x14ac:dyDescent="0.25">
      <c r="A419" s="19" t="s">
        <v>512</v>
      </c>
      <c r="B419" s="18" t="s">
        <v>473</v>
      </c>
      <c r="C419" s="1">
        <v>460</v>
      </c>
      <c r="D419" s="15" t="s">
        <v>8</v>
      </c>
      <c r="E419" s="54" t="s">
        <v>61</v>
      </c>
      <c r="F419" s="54" t="s">
        <v>74</v>
      </c>
    </row>
    <row r="420" spans="1:6" x14ac:dyDescent="0.25">
      <c r="A420" s="35" t="s">
        <v>572</v>
      </c>
      <c r="B420" s="16"/>
      <c r="C420" s="36">
        <f>48/1.19</f>
        <v>40.336134453781511</v>
      </c>
      <c r="D420" s="29" t="s">
        <v>558</v>
      </c>
      <c r="E420" s="29" t="s">
        <v>60</v>
      </c>
      <c r="F420" s="29" t="s">
        <v>60</v>
      </c>
    </row>
    <row r="421" spans="1:6" ht="82.5" x14ac:dyDescent="0.25">
      <c r="A421" s="35" t="s">
        <v>663</v>
      </c>
      <c r="B421" s="70" t="s">
        <v>713</v>
      </c>
      <c r="C421" s="1">
        <v>800</v>
      </c>
      <c r="D421" s="15" t="s">
        <v>49</v>
      </c>
      <c r="E421" s="54" t="s">
        <v>74</v>
      </c>
      <c r="F421" s="54" t="s">
        <v>74</v>
      </c>
    </row>
    <row r="422" spans="1:6" ht="72" x14ac:dyDescent="0.25">
      <c r="A422" s="35" t="s">
        <v>657</v>
      </c>
      <c r="B422" s="30" t="s">
        <v>376</v>
      </c>
      <c r="C422" s="1">
        <v>200</v>
      </c>
      <c r="D422" s="15" t="s">
        <v>49</v>
      </c>
      <c r="E422" s="54" t="s">
        <v>74</v>
      </c>
      <c r="F422" s="54" t="s">
        <v>74</v>
      </c>
    </row>
    <row r="423" spans="1:6" ht="45" x14ac:dyDescent="0.25">
      <c r="A423" s="35" t="s">
        <v>762</v>
      </c>
      <c r="B423" s="30" t="s">
        <v>763</v>
      </c>
      <c r="C423" s="1">
        <v>4000</v>
      </c>
      <c r="D423" s="15" t="s">
        <v>49</v>
      </c>
      <c r="E423" s="54" t="s">
        <v>764</v>
      </c>
      <c r="F423" s="54" t="s">
        <v>58</v>
      </c>
    </row>
    <row r="424" spans="1:6" ht="45" x14ac:dyDescent="0.25">
      <c r="A424" s="35" t="s">
        <v>858</v>
      </c>
      <c r="B424" s="30" t="s">
        <v>763</v>
      </c>
      <c r="C424" s="1">
        <v>435.81</v>
      </c>
      <c r="D424" s="15" t="s">
        <v>76</v>
      </c>
      <c r="E424" s="54" t="s">
        <v>57</v>
      </c>
      <c r="F424" s="54" t="s">
        <v>57</v>
      </c>
    </row>
    <row r="425" spans="1:6" ht="45" x14ac:dyDescent="0.25">
      <c r="A425" s="35" t="s">
        <v>853</v>
      </c>
      <c r="B425" s="30" t="s">
        <v>763</v>
      </c>
      <c r="C425" s="1">
        <v>8901.93</v>
      </c>
      <c r="D425" s="15" t="s">
        <v>76</v>
      </c>
      <c r="E425" s="54" t="s">
        <v>57</v>
      </c>
      <c r="F425" s="54" t="s">
        <v>57</v>
      </c>
    </row>
    <row r="426" spans="1:6" ht="63" x14ac:dyDescent="0.25">
      <c r="A426" s="14" t="s">
        <v>127</v>
      </c>
      <c r="B426" s="13" t="s">
        <v>52</v>
      </c>
      <c r="C426" s="114"/>
      <c r="D426" s="115"/>
      <c r="E426" s="116"/>
      <c r="F426" s="116"/>
    </row>
    <row r="427" spans="1:6" x14ac:dyDescent="0.25">
      <c r="A427" s="19"/>
      <c r="B427" s="30"/>
      <c r="C427" s="2"/>
      <c r="D427" s="19"/>
      <c r="E427" s="29"/>
      <c r="F427" s="18"/>
    </row>
    <row r="428" spans="1:6" ht="90" x14ac:dyDescent="0.25">
      <c r="A428" s="14" t="s">
        <v>192</v>
      </c>
      <c r="B428" s="13" t="s">
        <v>70</v>
      </c>
      <c r="C428" s="2"/>
      <c r="D428" s="17"/>
      <c r="E428" s="36"/>
      <c r="F428" s="18"/>
    </row>
    <row r="429" spans="1:6" ht="45" x14ac:dyDescent="0.25">
      <c r="A429" s="19" t="s">
        <v>300</v>
      </c>
      <c r="B429" s="13" t="s">
        <v>71</v>
      </c>
      <c r="C429" s="2">
        <v>13500</v>
      </c>
      <c r="D429" s="17" t="s">
        <v>8</v>
      </c>
      <c r="E429" s="36" t="s">
        <v>54</v>
      </c>
      <c r="F429" s="18" t="s">
        <v>55</v>
      </c>
    </row>
    <row r="430" spans="1:6" ht="54" x14ac:dyDescent="0.25">
      <c r="A430" s="19" t="s">
        <v>402</v>
      </c>
      <c r="B430" s="13" t="s">
        <v>71</v>
      </c>
      <c r="C430" s="2">
        <f>4310+8730</f>
        <v>13040</v>
      </c>
      <c r="D430" s="17" t="s">
        <v>8</v>
      </c>
      <c r="E430" s="36" t="s">
        <v>55</v>
      </c>
      <c r="F430" s="18" t="s">
        <v>55</v>
      </c>
    </row>
    <row r="431" spans="1:6" ht="90" x14ac:dyDescent="0.25">
      <c r="A431" s="19" t="s">
        <v>409</v>
      </c>
      <c r="B431" s="13" t="s">
        <v>408</v>
      </c>
      <c r="C431" s="2">
        <v>400</v>
      </c>
      <c r="D431" s="17" t="s">
        <v>8</v>
      </c>
      <c r="E431" s="36" t="s">
        <v>60</v>
      </c>
      <c r="F431" s="18" t="s">
        <v>60</v>
      </c>
    </row>
    <row r="432" spans="1:6" ht="90" x14ac:dyDescent="0.25">
      <c r="A432" s="19" t="s">
        <v>493</v>
      </c>
      <c r="B432" s="13" t="s">
        <v>408</v>
      </c>
      <c r="C432" s="2">
        <v>4134</v>
      </c>
      <c r="D432" s="17" t="s">
        <v>8</v>
      </c>
      <c r="E432" s="36" t="s">
        <v>62</v>
      </c>
      <c r="F432" s="18" t="s">
        <v>61</v>
      </c>
    </row>
    <row r="433" spans="1:6" ht="54" x14ac:dyDescent="0.25">
      <c r="A433" s="19" t="s">
        <v>81</v>
      </c>
      <c r="B433" s="13" t="s">
        <v>15</v>
      </c>
      <c r="C433" s="2">
        <v>16200</v>
      </c>
      <c r="D433" s="18" t="s">
        <v>8</v>
      </c>
      <c r="E433" s="29" t="s">
        <v>62</v>
      </c>
      <c r="F433" s="29" t="s">
        <v>62</v>
      </c>
    </row>
    <row r="434" spans="1:6" ht="90" x14ac:dyDescent="0.25">
      <c r="A434" s="14" t="s">
        <v>128</v>
      </c>
      <c r="B434" s="22" t="s">
        <v>63</v>
      </c>
      <c r="C434" s="2"/>
      <c r="D434" s="58"/>
      <c r="E434" s="24"/>
      <c r="F434" s="24"/>
    </row>
    <row r="435" spans="1:6" ht="72" x14ac:dyDescent="0.25">
      <c r="A435" s="19" t="s">
        <v>183</v>
      </c>
      <c r="B435" s="13" t="s">
        <v>27</v>
      </c>
      <c r="C435" s="2">
        <v>6500</v>
      </c>
      <c r="D435" s="11" t="s">
        <v>8</v>
      </c>
      <c r="E435" s="12" t="s">
        <v>54</v>
      </c>
      <c r="F435" s="18" t="s">
        <v>55</v>
      </c>
    </row>
    <row r="436" spans="1:6" ht="63" x14ac:dyDescent="0.25">
      <c r="A436" s="19" t="s">
        <v>445</v>
      </c>
      <c r="B436" s="13" t="s">
        <v>444</v>
      </c>
      <c r="C436" s="2">
        <v>39720</v>
      </c>
      <c r="D436" s="29" t="s">
        <v>8</v>
      </c>
      <c r="E436" s="29" t="s">
        <v>60</v>
      </c>
      <c r="F436" s="29" t="s">
        <v>60</v>
      </c>
    </row>
    <row r="437" spans="1:6" ht="37.5" x14ac:dyDescent="0.25">
      <c r="A437" s="19" t="s">
        <v>771</v>
      </c>
      <c r="B437" s="98" t="s">
        <v>770</v>
      </c>
      <c r="C437" s="3">
        <v>21240</v>
      </c>
      <c r="D437" s="11" t="s">
        <v>8</v>
      </c>
      <c r="E437" s="12" t="s">
        <v>58</v>
      </c>
      <c r="F437" s="12" t="s">
        <v>59</v>
      </c>
    </row>
    <row r="438" spans="1:6" ht="54" x14ac:dyDescent="0.25">
      <c r="A438" s="14" t="s">
        <v>782</v>
      </c>
      <c r="B438" s="18" t="s">
        <v>645</v>
      </c>
      <c r="C438" s="2"/>
      <c r="D438" s="62"/>
      <c r="E438" s="56"/>
      <c r="F438" s="56"/>
    </row>
    <row r="439" spans="1:6" ht="45" x14ac:dyDescent="0.25">
      <c r="A439" s="40" t="s">
        <v>440</v>
      </c>
      <c r="B439" s="10" t="s">
        <v>270</v>
      </c>
      <c r="C439" s="3" t="s">
        <v>643</v>
      </c>
      <c r="D439" s="62" t="s">
        <v>8</v>
      </c>
      <c r="E439" s="18" t="s">
        <v>54</v>
      </c>
      <c r="F439" s="56" t="s">
        <v>60</v>
      </c>
    </row>
    <row r="440" spans="1:6" ht="36" x14ac:dyDescent="0.25">
      <c r="A440" s="40" t="s">
        <v>745</v>
      </c>
      <c r="B440" s="57" t="s">
        <v>746</v>
      </c>
      <c r="C440" s="3">
        <v>3295</v>
      </c>
      <c r="D440" s="62" t="s">
        <v>8</v>
      </c>
      <c r="E440" s="18" t="s">
        <v>74</v>
      </c>
      <c r="F440" s="56" t="s">
        <v>58</v>
      </c>
    </row>
    <row r="441" spans="1:6" ht="54" x14ac:dyDescent="0.25">
      <c r="A441" s="14" t="s">
        <v>646</v>
      </c>
      <c r="B441" s="13" t="s">
        <v>647</v>
      </c>
      <c r="C441" s="2"/>
      <c r="D441" s="62"/>
      <c r="E441" s="56"/>
      <c r="F441" s="56"/>
    </row>
    <row r="442" spans="1:6" ht="63" x14ac:dyDescent="0.25">
      <c r="A442" s="40" t="s">
        <v>644</v>
      </c>
      <c r="B442" s="10" t="s">
        <v>25</v>
      </c>
      <c r="C442" s="3">
        <v>830.34</v>
      </c>
      <c r="D442" s="62" t="s">
        <v>8</v>
      </c>
      <c r="E442" s="18" t="s">
        <v>61</v>
      </c>
      <c r="F442" s="56" t="s">
        <v>61</v>
      </c>
    </row>
    <row r="443" spans="1:6" ht="63" x14ac:dyDescent="0.25">
      <c r="A443" s="40" t="s">
        <v>843</v>
      </c>
      <c r="B443" s="13" t="s">
        <v>25</v>
      </c>
      <c r="C443" s="3">
        <v>3000</v>
      </c>
      <c r="D443" s="62" t="s">
        <v>8</v>
      </c>
      <c r="E443" s="18" t="s">
        <v>58</v>
      </c>
      <c r="F443" s="56" t="s">
        <v>59</v>
      </c>
    </row>
    <row r="444" spans="1:6" ht="54" x14ac:dyDescent="0.25">
      <c r="A444" s="9" t="s">
        <v>173</v>
      </c>
      <c r="B444" s="10" t="s">
        <v>647</v>
      </c>
      <c r="C444" s="3"/>
      <c r="D444" s="29"/>
      <c r="E444" s="18"/>
      <c r="F444" s="18"/>
    </row>
    <row r="445" spans="1:6" ht="18" x14ac:dyDescent="0.25">
      <c r="A445" s="40" t="s">
        <v>356</v>
      </c>
      <c r="B445" s="13" t="s">
        <v>65</v>
      </c>
      <c r="C445" s="3">
        <v>14000</v>
      </c>
      <c r="D445" s="11" t="s">
        <v>49</v>
      </c>
      <c r="E445" s="71" t="s">
        <v>60</v>
      </c>
      <c r="F445" s="11" t="s">
        <v>60</v>
      </c>
    </row>
    <row r="446" spans="1:6" ht="18" x14ac:dyDescent="0.25">
      <c r="A446" s="40" t="s">
        <v>395</v>
      </c>
      <c r="B446" s="13" t="s">
        <v>65</v>
      </c>
      <c r="C446" s="3">
        <f>8500+2800</f>
        <v>11300</v>
      </c>
      <c r="D446" s="11" t="s">
        <v>49</v>
      </c>
      <c r="E446" s="71" t="s">
        <v>60</v>
      </c>
      <c r="F446" s="11" t="s">
        <v>60</v>
      </c>
    </row>
    <row r="447" spans="1:6" ht="45" x14ac:dyDescent="0.25">
      <c r="A447" s="19" t="s">
        <v>507</v>
      </c>
      <c r="B447" s="13" t="s">
        <v>80</v>
      </c>
      <c r="C447" s="2">
        <v>1112</v>
      </c>
      <c r="D447" s="18" t="s">
        <v>49</v>
      </c>
      <c r="E447" s="29" t="s">
        <v>61</v>
      </c>
      <c r="F447" s="29" t="s">
        <v>61</v>
      </c>
    </row>
    <row r="448" spans="1:6" x14ac:dyDescent="0.25">
      <c r="A448" s="14" t="s">
        <v>129</v>
      </c>
      <c r="B448" s="13"/>
      <c r="C448" s="2"/>
      <c r="D448" s="29"/>
      <c r="E448" s="18"/>
      <c r="F448" s="18"/>
    </row>
    <row r="449" spans="1:6" ht="45" x14ac:dyDescent="0.25">
      <c r="A449" s="40" t="s">
        <v>42</v>
      </c>
      <c r="B449" s="117" t="s">
        <v>33</v>
      </c>
      <c r="C449" s="3">
        <v>51120</v>
      </c>
      <c r="D449" s="29" t="s">
        <v>49</v>
      </c>
      <c r="E449" s="18" t="s">
        <v>74</v>
      </c>
      <c r="F449" s="18" t="s">
        <v>58</v>
      </c>
    </row>
    <row r="450" spans="1:6" x14ac:dyDescent="0.25">
      <c r="A450" s="14" t="s">
        <v>130</v>
      </c>
      <c r="B450" s="22"/>
      <c r="C450" s="2"/>
      <c r="D450" s="23"/>
      <c r="E450" s="24"/>
      <c r="F450" s="24"/>
    </row>
    <row r="451" spans="1:6" ht="54" x14ac:dyDescent="0.25">
      <c r="A451" s="19" t="s">
        <v>685</v>
      </c>
      <c r="B451" s="13" t="s">
        <v>36</v>
      </c>
      <c r="C451" s="2" t="s">
        <v>686</v>
      </c>
      <c r="D451" s="62" t="s">
        <v>8</v>
      </c>
      <c r="E451" s="18" t="s">
        <v>62</v>
      </c>
      <c r="F451" s="66" t="s">
        <v>61</v>
      </c>
    </row>
    <row r="452" spans="1:6" ht="73.5" customHeight="1" x14ac:dyDescent="0.25">
      <c r="A452" s="14" t="s">
        <v>132</v>
      </c>
      <c r="B452" s="13" t="s">
        <v>443</v>
      </c>
      <c r="C452" s="36"/>
      <c r="D452" s="29"/>
      <c r="E452" s="18"/>
      <c r="F452" s="18"/>
    </row>
    <row r="453" spans="1:6" x14ac:dyDescent="0.25">
      <c r="A453" s="19" t="s">
        <v>390</v>
      </c>
      <c r="B453" s="13" t="s">
        <v>18</v>
      </c>
      <c r="C453" s="36">
        <v>1190</v>
      </c>
      <c r="D453" s="29" t="s">
        <v>8</v>
      </c>
      <c r="E453" s="18" t="s">
        <v>60</v>
      </c>
      <c r="F453" s="18" t="s">
        <v>60</v>
      </c>
    </row>
    <row r="454" spans="1:6" x14ac:dyDescent="0.25">
      <c r="A454" s="19" t="s">
        <v>16</v>
      </c>
      <c r="B454" s="13" t="s">
        <v>17</v>
      </c>
      <c r="C454" s="36">
        <v>9000</v>
      </c>
      <c r="D454" s="29" t="s">
        <v>8</v>
      </c>
      <c r="E454" s="29" t="s">
        <v>60</v>
      </c>
      <c r="F454" s="29" t="s">
        <v>60</v>
      </c>
    </row>
    <row r="455" spans="1:6" x14ac:dyDescent="0.25">
      <c r="A455" s="19" t="s">
        <v>37</v>
      </c>
      <c r="B455" s="13" t="s">
        <v>18</v>
      </c>
      <c r="C455" s="2">
        <v>13000</v>
      </c>
      <c r="D455" s="29" t="s">
        <v>8</v>
      </c>
      <c r="E455" s="29" t="s">
        <v>60</v>
      </c>
      <c r="F455" s="29" t="s">
        <v>60</v>
      </c>
    </row>
    <row r="456" spans="1:6" ht="90" x14ac:dyDescent="0.25">
      <c r="A456" s="19" t="s">
        <v>441</v>
      </c>
      <c r="B456" s="13" t="s">
        <v>442</v>
      </c>
      <c r="C456" s="2">
        <v>10000</v>
      </c>
      <c r="D456" s="29" t="s">
        <v>8</v>
      </c>
      <c r="E456" s="29" t="s">
        <v>74</v>
      </c>
      <c r="F456" s="29" t="s">
        <v>74</v>
      </c>
    </row>
    <row r="457" spans="1:6" x14ac:dyDescent="0.25">
      <c r="A457" s="35" t="s">
        <v>566</v>
      </c>
      <c r="B457" s="16"/>
      <c r="C457" s="36">
        <v>96.46</v>
      </c>
      <c r="D457" s="29" t="s">
        <v>558</v>
      </c>
      <c r="E457" s="29" t="s">
        <v>55</v>
      </c>
      <c r="F457" s="29" t="s">
        <v>55</v>
      </c>
    </row>
    <row r="458" spans="1:6" x14ac:dyDescent="0.25">
      <c r="A458" s="35" t="s">
        <v>568</v>
      </c>
      <c r="B458" s="16"/>
      <c r="C458" s="36">
        <v>25</v>
      </c>
      <c r="D458" s="29" t="s">
        <v>558</v>
      </c>
      <c r="E458" s="29" t="s">
        <v>569</v>
      </c>
      <c r="F458" s="29" t="s">
        <v>569</v>
      </c>
    </row>
    <row r="459" spans="1:6" ht="27" x14ac:dyDescent="0.25">
      <c r="A459" s="14" t="s">
        <v>133</v>
      </c>
      <c r="B459" s="13" t="s">
        <v>40</v>
      </c>
      <c r="C459" s="36"/>
      <c r="D459" s="29"/>
      <c r="E459" s="18"/>
      <c r="F459" s="18"/>
    </row>
    <row r="460" spans="1:6" ht="126" x14ac:dyDescent="0.25">
      <c r="A460" s="14" t="s">
        <v>134</v>
      </c>
      <c r="B460" s="13" t="s">
        <v>20</v>
      </c>
      <c r="C460" s="2"/>
      <c r="D460" s="29"/>
      <c r="E460" s="18"/>
      <c r="F460" s="18"/>
    </row>
    <row r="461" spans="1:6" ht="36" x14ac:dyDescent="0.25">
      <c r="A461" s="19" t="s">
        <v>218</v>
      </c>
      <c r="B461" s="13" t="s">
        <v>219</v>
      </c>
      <c r="C461" s="2">
        <v>100</v>
      </c>
      <c r="D461" s="29" t="s">
        <v>8</v>
      </c>
      <c r="E461" s="18" t="s">
        <v>47</v>
      </c>
      <c r="F461" s="18" t="s">
        <v>47</v>
      </c>
    </row>
    <row r="462" spans="1:6" ht="36" x14ac:dyDescent="0.25">
      <c r="A462" s="19" t="s">
        <v>85</v>
      </c>
      <c r="B462" s="13" t="s">
        <v>31</v>
      </c>
      <c r="C462" s="72">
        <v>1274</v>
      </c>
      <c r="D462" s="18" t="s">
        <v>8</v>
      </c>
      <c r="E462" s="18" t="s">
        <v>54</v>
      </c>
      <c r="F462" s="18" t="s">
        <v>54</v>
      </c>
    </row>
    <row r="463" spans="1:6" x14ac:dyDescent="0.25">
      <c r="A463" s="19" t="s">
        <v>350</v>
      </c>
      <c r="B463" s="18" t="s">
        <v>39</v>
      </c>
      <c r="C463" s="5" t="s">
        <v>349</v>
      </c>
      <c r="D463" s="29" t="s">
        <v>8</v>
      </c>
      <c r="E463" s="18" t="s">
        <v>55</v>
      </c>
      <c r="F463" s="18" t="s">
        <v>55</v>
      </c>
    </row>
    <row r="464" spans="1:6" ht="36" x14ac:dyDescent="0.25">
      <c r="A464" s="19" t="s">
        <v>372</v>
      </c>
      <c r="B464" s="18" t="s">
        <v>31</v>
      </c>
      <c r="C464" s="5">
        <v>1091.51</v>
      </c>
      <c r="D464" s="29" t="s">
        <v>8</v>
      </c>
      <c r="E464" s="18" t="s">
        <v>60</v>
      </c>
      <c r="F464" s="18" t="s">
        <v>60</v>
      </c>
    </row>
    <row r="465" spans="1:6" ht="18" x14ac:dyDescent="0.25">
      <c r="A465" s="19" t="s">
        <v>22</v>
      </c>
      <c r="B465" s="13" t="s">
        <v>23</v>
      </c>
      <c r="C465" s="72">
        <v>8000</v>
      </c>
      <c r="D465" s="18" t="s">
        <v>8</v>
      </c>
      <c r="E465" s="18" t="s">
        <v>60</v>
      </c>
      <c r="F465" s="18" t="s">
        <v>60</v>
      </c>
    </row>
    <row r="466" spans="1:6" x14ac:dyDescent="0.25">
      <c r="A466" s="19" t="s">
        <v>404</v>
      </c>
      <c r="B466" s="18" t="s">
        <v>21</v>
      </c>
      <c r="C466" s="72">
        <v>22000</v>
      </c>
      <c r="D466" s="29" t="s">
        <v>8</v>
      </c>
      <c r="E466" s="18" t="s">
        <v>55</v>
      </c>
      <c r="F466" s="18" t="s">
        <v>60</v>
      </c>
    </row>
    <row r="467" spans="1:6" ht="36" x14ac:dyDescent="0.25">
      <c r="A467" s="19" t="s">
        <v>468</v>
      </c>
      <c r="B467" s="13" t="s">
        <v>219</v>
      </c>
      <c r="C467" s="5">
        <v>179.81</v>
      </c>
      <c r="D467" s="18" t="s">
        <v>467</v>
      </c>
      <c r="E467" s="18" t="s">
        <v>62</v>
      </c>
      <c r="F467" s="18" t="s">
        <v>62</v>
      </c>
    </row>
    <row r="468" spans="1:6" x14ac:dyDescent="0.25">
      <c r="A468" s="19" t="s">
        <v>587</v>
      </c>
      <c r="B468" s="13" t="s">
        <v>21</v>
      </c>
      <c r="C468" s="5">
        <f>720*5</f>
        <v>3600</v>
      </c>
      <c r="D468" s="18" t="s">
        <v>8</v>
      </c>
      <c r="E468" s="18" t="s">
        <v>62</v>
      </c>
      <c r="F468" s="18" t="s">
        <v>62</v>
      </c>
    </row>
    <row r="469" spans="1:6" x14ac:dyDescent="0.25">
      <c r="A469" s="14" t="s">
        <v>190</v>
      </c>
      <c r="B469" s="13"/>
      <c r="C469" s="2"/>
      <c r="D469" s="29"/>
      <c r="E469" s="18"/>
      <c r="F469" s="18"/>
    </row>
    <row r="470" spans="1:6" ht="36" x14ac:dyDescent="0.25">
      <c r="A470" s="14" t="s">
        <v>189</v>
      </c>
      <c r="B470" s="13" t="s">
        <v>41</v>
      </c>
      <c r="C470" s="2"/>
      <c r="D470" s="29"/>
      <c r="E470" s="18"/>
      <c r="F470" s="18"/>
    </row>
    <row r="471" spans="1:6" ht="45" x14ac:dyDescent="0.25">
      <c r="A471" s="73" t="s">
        <v>640</v>
      </c>
      <c r="B471" s="13" t="s">
        <v>41</v>
      </c>
      <c r="C471" s="2">
        <v>5190</v>
      </c>
      <c r="D471" s="2" t="s">
        <v>639</v>
      </c>
      <c r="E471" s="18" t="s">
        <v>54</v>
      </c>
      <c r="F471" s="18" t="s">
        <v>54</v>
      </c>
    </row>
    <row r="472" spans="1:6" ht="36" x14ac:dyDescent="0.25">
      <c r="A472" s="19" t="s">
        <v>320</v>
      </c>
      <c r="B472" s="18" t="s">
        <v>41</v>
      </c>
      <c r="C472" s="2"/>
      <c r="D472" s="29" t="s">
        <v>8</v>
      </c>
      <c r="E472" s="18" t="s">
        <v>55</v>
      </c>
      <c r="F472" s="18" t="s">
        <v>55</v>
      </c>
    </row>
    <row r="473" spans="1:6" ht="36" x14ac:dyDescent="0.25">
      <c r="A473" s="19" t="s">
        <v>474</v>
      </c>
      <c r="B473" s="18" t="s">
        <v>41</v>
      </c>
      <c r="C473" s="2">
        <v>1200</v>
      </c>
      <c r="D473" s="29" t="s">
        <v>8</v>
      </c>
      <c r="E473" s="18" t="s">
        <v>62</v>
      </c>
      <c r="F473" s="18" t="s">
        <v>62</v>
      </c>
    </row>
    <row r="474" spans="1:6" ht="36" x14ac:dyDescent="0.25">
      <c r="A474" s="19" t="s">
        <v>522</v>
      </c>
      <c r="B474" s="18" t="s">
        <v>41</v>
      </c>
      <c r="C474" s="2">
        <v>2447</v>
      </c>
      <c r="D474" s="29" t="s">
        <v>8</v>
      </c>
      <c r="E474" s="18" t="s">
        <v>61</v>
      </c>
      <c r="F474" s="18" t="s">
        <v>61</v>
      </c>
    </row>
    <row r="475" spans="1:6" ht="45" x14ac:dyDescent="0.25">
      <c r="A475" s="19" t="s">
        <v>582</v>
      </c>
      <c r="B475" s="18" t="s">
        <v>41</v>
      </c>
      <c r="C475" s="2">
        <v>1559.85</v>
      </c>
      <c r="D475" s="29" t="s">
        <v>583</v>
      </c>
      <c r="E475" s="18" t="s">
        <v>61</v>
      </c>
      <c r="F475" s="18" t="s">
        <v>61</v>
      </c>
    </row>
    <row r="476" spans="1:6" ht="36" x14ac:dyDescent="0.25">
      <c r="A476" s="19" t="s">
        <v>650</v>
      </c>
      <c r="B476" s="18" t="s">
        <v>41</v>
      </c>
      <c r="C476" s="2">
        <f>620*5</f>
        <v>3100</v>
      </c>
      <c r="D476" s="29" t="s">
        <v>651</v>
      </c>
      <c r="E476" s="18" t="s">
        <v>61</v>
      </c>
      <c r="F476" s="18" t="s">
        <v>61</v>
      </c>
    </row>
    <row r="477" spans="1:6" ht="36" x14ac:dyDescent="0.25">
      <c r="A477" s="19" t="s">
        <v>798</v>
      </c>
      <c r="B477" s="18" t="s">
        <v>41</v>
      </c>
      <c r="C477" s="2">
        <f>900*5</f>
        <v>4500</v>
      </c>
      <c r="D477" s="29" t="s">
        <v>799</v>
      </c>
      <c r="E477" s="18" t="s">
        <v>59</v>
      </c>
      <c r="F477" s="18" t="s">
        <v>59</v>
      </c>
    </row>
    <row r="478" spans="1:6" ht="36" x14ac:dyDescent="0.25">
      <c r="A478" s="19" t="s">
        <v>829</v>
      </c>
      <c r="B478" s="18" t="s">
        <v>41</v>
      </c>
      <c r="C478" s="2">
        <v>4750</v>
      </c>
      <c r="D478" s="29" t="s">
        <v>8</v>
      </c>
      <c r="E478" s="18" t="s">
        <v>59</v>
      </c>
      <c r="F478" s="18" t="s">
        <v>57</v>
      </c>
    </row>
    <row r="479" spans="1:6" ht="81" x14ac:dyDescent="0.25">
      <c r="A479" s="73" t="s">
        <v>875</v>
      </c>
      <c r="B479" s="18" t="s">
        <v>41</v>
      </c>
      <c r="C479" s="2">
        <v>815.46</v>
      </c>
      <c r="D479" s="2" t="s">
        <v>876</v>
      </c>
      <c r="E479" s="18" t="s">
        <v>57</v>
      </c>
      <c r="F479" s="18" t="s">
        <v>46</v>
      </c>
    </row>
    <row r="480" spans="1:6" ht="81" x14ac:dyDescent="0.25">
      <c r="A480" s="73" t="s">
        <v>877</v>
      </c>
      <c r="B480" s="18" t="s">
        <v>41</v>
      </c>
      <c r="C480" s="2">
        <v>1449.82</v>
      </c>
      <c r="D480" s="2" t="s">
        <v>876</v>
      </c>
      <c r="E480" s="18" t="s">
        <v>57</v>
      </c>
      <c r="F480" s="18" t="s">
        <v>46</v>
      </c>
    </row>
    <row r="481" spans="1:6" ht="81" x14ac:dyDescent="0.25">
      <c r="A481" s="73" t="s">
        <v>878</v>
      </c>
      <c r="B481" s="18" t="s">
        <v>41</v>
      </c>
      <c r="C481" s="2">
        <v>815.47</v>
      </c>
      <c r="D481" s="2" t="s">
        <v>879</v>
      </c>
      <c r="E481" s="18" t="s">
        <v>57</v>
      </c>
      <c r="F481" s="18" t="s">
        <v>46</v>
      </c>
    </row>
    <row r="482" spans="1:6" ht="81" x14ac:dyDescent="0.25">
      <c r="A482" s="73" t="s">
        <v>880</v>
      </c>
      <c r="B482" s="18" t="s">
        <v>41</v>
      </c>
      <c r="C482" s="2">
        <v>815.47</v>
      </c>
      <c r="D482" s="2" t="s">
        <v>879</v>
      </c>
      <c r="E482" s="18" t="s">
        <v>57</v>
      </c>
      <c r="F482" s="18" t="s">
        <v>46</v>
      </c>
    </row>
    <row r="483" spans="1:6" ht="36" x14ac:dyDescent="0.25">
      <c r="A483" s="73" t="s">
        <v>898</v>
      </c>
      <c r="B483" s="18" t="s">
        <v>41</v>
      </c>
      <c r="C483" s="2">
        <v>1300</v>
      </c>
      <c r="D483" s="29" t="s">
        <v>8</v>
      </c>
      <c r="E483" s="18" t="s">
        <v>57</v>
      </c>
      <c r="F483" s="18" t="s">
        <v>46</v>
      </c>
    </row>
    <row r="484" spans="1:6" ht="45" x14ac:dyDescent="0.25">
      <c r="A484" s="14" t="s">
        <v>188</v>
      </c>
      <c r="B484" s="13" t="s">
        <v>73</v>
      </c>
      <c r="C484" s="2"/>
      <c r="D484" s="29"/>
      <c r="E484" s="18"/>
      <c r="F484" s="18"/>
    </row>
    <row r="485" spans="1:6" ht="45" x14ac:dyDescent="0.25">
      <c r="A485" s="19" t="s">
        <v>638</v>
      </c>
      <c r="B485" s="18" t="s">
        <v>73</v>
      </c>
      <c r="C485" s="2">
        <v>5190</v>
      </c>
      <c r="D485" s="2" t="s">
        <v>639</v>
      </c>
      <c r="E485" s="18" t="s">
        <v>54</v>
      </c>
      <c r="F485" s="18" t="s">
        <v>54</v>
      </c>
    </row>
    <row r="486" spans="1:6" ht="36" x14ac:dyDescent="0.25">
      <c r="A486" s="19" t="s">
        <v>537</v>
      </c>
      <c r="B486" s="13" t="s">
        <v>538</v>
      </c>
      <c r="C486" s="2">
        <v>3600</v>
      </c>
      <c r="D486" s="15" t="s">
        <v>532</v>
      </c>
      <c r="E486" s="15" t="s">
        <v>62</v>
      </c>
      <c r="F486" s="15" t="s">
        <v>62</v>
      </c>
    </row>
    <row r="487" spans="1:6" ht="36" x14ac:dyDescent="0.25">
      <c r="A487" s="19" t="s">
        <v>573</v>
      </c>
      <c r="B487" s="13" t="s">
        <v>538</v>
      </c>
      <c r="C487" s="2">
        <v>1024</v>
      </c>
      <c r="D487" s="29" t="s">
        <v>8</v>
      </c>
      <c r="E487" s="18" t="s">
        <v>61</v>
      </c>
      <c r="F487" s="18" t="s">
        <v>61</v>
      </c>
    </row>
    <row r="488" spans="1:6" ht="45" x14ac:dyDescent="0.25">
      <c r="A488" s="74" t="s">
        <v>584</v>
      </c>
      <c r="B488" s="13" t="s">
        <v>538</v>
      </c>
      <c r="C488" s="2">
        <v>830.6</v>
      </c>
      <c r="D488" s="29" t="s">
        <v>583</v>
      </c>
      <c r="E488" s="18" t="s">
        <v>61</v>
      </c>
      <c r="F488" s="18" t="s">
        <v>61</v>
      </c>
    </row>
    <row r="489" spans="1:6" ht="81" x14ac:dyDescent="0.25">
      <c r="A489" s="19" t="s">
        <v>881</v>
      </c>
      <c r="B489" s="18" t="s">
        <v>882</v>
      </c>
      <c r="C489" s="2">
        <v>243.7</v>
      </c>
      <c r="D489" s="2" t="s">
        <v>879</v>
      </c>
      <c r="E489" s="18" t="s">
        <v>57</v>
      </c>
      <c r="F489" s="18" t="s">
        <v>46</v>
      </c>
    </row>
    <row r="490" spans="1:6" ht="81" x14ac:dyDescent="0.25">
      <c r="A490" s="19" t="s">
        <v>883</v>
      </c>
      <c r="B490" s="18" t="s">
        <v>882</v>
      </c>
      <c r="C490" s="2">
        <v>243.7</v>
      </c>
      <c r="D490" s="2" t="s">
        <v>879</v>
      </c>
      <c r="E490" s="18" t="s">
        <v>57</v>
      </c>
      <c r="F490" s="18" t="s">
        <v>46</v>
      </c>
    </row>
    <row r="491" spans="1:6" ht="81" x14ac:dyDescent="0.25">
      <c r="A491" s="19" t="s">
        <v>884</v>
      </c>
      <c r="B491" s="18" t="s">
        <v>882</v>
      </c>
      <c r="C491" s="2">
        <v>142.86000000000001</v>
      </c>
      <c r="D491" s="2" t="s">
        <v>876</v>
      </c>
      <c r="E491" s="18" t="s">
        <v>57</v>
      </c>
      <c r="F491" s="18" t="s">
        <v>46</v>
      </c>
    </row>
    <row r="492" spans="1:6" ht="81" x14ac:dyDescent="0.25">
      <c r="A492" s="19" t="s">
        <v>885</v>
      </c>
      <c r="B492" s="18" t="s">
        <v>882</v>
      </c>
      <c r="C492" s="2">
        <v>142.86000000000001</v>
      </c>
      <c r="D492" s="2" t="s">
        <v>876</v>
      </c>
      <c r="E492" s="18" t="s">
        <v>57</v>
      </c>
      <c r="F492" s="18" t="s">
        <v>46</v>
      </c>
    </row>
    <row r="493" spans="1:6" ht="54" x14ac:dyDescent="0.25">
      <c r="A493" s="14" t="s">
        <v>125</v>
      </c>
      <c r="B493" s="13" t="s">
        <v>14</v>
      </c>
      <c r="C493" s="2"/>
      <c r="D493" s="29"/>
      <c r="E493" s="29"/>
      <c r="F493" s="29"/>
    </row>
    <row r="494" spans="1:6" ht="18" x14ac:dyDescent="0.25">
      <c r="A494" s="19" t="s">
        <v>268</v>
      </c>
      <c r="B494" s="13"/>
      <c r="C494" s="2">
        <f>105*17+125*8</f>
        <v>2785</v>
      </c>
      <c r="D494" s="29" t="s">
        <v>8</v>
      </c>
      <c r="E494" s="29" t="s">
        <v>47</v>
      </c>
      <c r="F494" s="29" t="s">
        <v>54</v>
      </c>
    </row>
    <row r="495" spans="1:6" x14ac:dyDescent="0.25">
      <c r="A495" s="19" t="s">
        <v>269</v>
      </c>
      <c r="B495" s="13"/>
      <c r="C495" s="2">
        <v>285</v>
      </c>
      <c r="D495" s="29" t="s">
        <v>8</v>
      </c>
      <c r="E495" s="29" t="s">
        <v>54</v>
      </c>
      <c r="F495" s="29" t="s">
        <v>54</v>
      </c>
    </row>
    <row r="496" spans="1:6" x14ac:dyDescent="0.25">
      <c r="A496" s="19" t="s">
        <v>403</v>
      </c>
      <c r="B496" s="13"/>
      <c r="C496" s="2">
        <v>125</v>
      </c>
      <c r="D496" s="29" t="s">
        <v>8</v>
      </c>
      <c r="E496" s="29" t="s">
        <v>60</v>
      </c>
      <c r="F496" s="29" t="s">
        <v>62</v>
      </c>
    </row>
    <row r="497" spans="1:6" x14ac:dyDescent="0.25">
      <c r="A497" s="19" t="s">
        <v>464</v>
      </c>
      <c r="B497" s="13"/>
      <c r="C497" s="2">
        <v>130</v>
      </c>
      <c r="D497" s="29" t="s">
        <v>8</v>
      </c>
      <c r="E497" s="29" t="s">
        <v>62</v>
      </c>
      <c r="F497" s="29" t="s">
        <v>62</v>
      </c>
    </row>
    <row r="498" spans="1:6" x14ac:dyDescent="0.25">
      <c r="A498" s="19" t="s">
        <v>529</v>
      </c>
      <c r="B498" s="13"/>
      <c r="C498" s="2">
        <v>130</v>
      </c>
      <c r="D498" s="29" t="s">
        <v>8</v>
      </c>
      <c r="E498" s="29" t="s">
        <v>61</v>
      </c>
      <c r="F498" s="29" t="s">
        <v>61</v>
      </c>
    </row>
    <row r="499" spans="1:6" x14ac:dyDescent="0.25">
      <c r="A499" s="19" t="s">
        <v>625</v>
      </c>
      <c r="B499" s="13"/>
      <c r="C499" s="2">
        <v>260</v>
      </c>
      <c r="D499" s="29" t="s">
        <v>8</v>
      </c>
      <c r="E499" s="18" t="s">
        <v>61</v>
      </c>
      <c r="F499" s="18" t="s">
        <v>61</v>
      </c>
    </row>
    <row r="500" spans="1:6" x14ac:dyDescent="0.25">
      <c r="A500" s="19" t="s">
        <v>625</v>
      </c>
      <c r="B500" s="13"/>
      <c r="C500" s="2">
        <v>260</v>
      </c>
      <c r="D500" s="29" t="s">
        <v>8</v>
      </c>
      <c r="E500" s="18" t="s">
        <v>61</v>
      </c>
      <c r="F500" s="18" t="s">
        <v>61</v>
      </c>
    </row>
    <row r="501" spans="1:6" x14ac:dyDescent="0.25">
      <c r="A501" s="19" t="s">
        <v>692</v>
      </c>
      <c r="B501" s="13"/>
      <c r="C501" s="2">
        <v>130</v>
      </c>
      <c r="D501" s="29" t="s">
        <v>8</v>
      </c>
      <c r="E501" s="18" t="s">
        <v>74</v>
      </c>
      <c r="F501" s="18" t="s">
        <v>74</v>
      </c>
    </row>
    <row r="502" spans="1:6" ht="18" x14ac:dyDescent="0.25">
      <c r="A502" s="14" t="s">
        <v>136</v>
      </c>
      <c r="B502" s="16"/>
      <c r="C502" s="2"/>
      <c r="D502" s="29"/>
      <c r="E502" s="18"/>
      <c r="F502" s="18"/>
    </row>
    <row r="503" spans="1:6" x14ac:dyDescent="0.25">
      <c r="A503" s="68"/>
      <c r="B503" s="16"/>
      <c r="C503" s="1"/>
      <c r="D503" s="19"/>
      <c r="E503" s="54"/>
      <c r="F503" s="99"/>
    </row>
    <row r="504" spans="1:6" x14ac:dyDescent="0.25">
      <c r="A504" s="14" t="s">
        <v>137</v>
      </c>
      <c r="B504" s="75"/>
      <c r="C504" s="2"/>
      <c r="D504" s="29"/>
      <c r="E504" s="18"/>
      <c r="F504" s="18"/>
    </row>
    <row r="505" spans="1:6" ht="36" x14ac:dyDescent="0.25">
      <c r="A505" s="73" t="s">
        <v>234</v>
      </c>
      <c r="B505" s="118" t="s">
        <v>235</v>
      </c>
      <c r="C505" s="2">
        <v>16000</v>
      </c>
      <c r="D505" s="29" t="s">
        <v>8</v>
      </c>
      <c r="E505" s="18" t="s">
        <v>54</v>
      </c>
      <c r="F505" s="18" t="s">
        <v>60</v>
      </c>
    </row>
    <row r="506" spans="1:6" ht="36" x14ac:dyDescent="0.25">
      <c r="A506" s="9" t="s">
        <v>187</v>
      </c>
      <c r="B506" s="10" t="s">
        <v>67</v>
      </c>
      <c r="C506" s="3"/>
      <c r="D506" s="29"/>
      <c r="E506" s="18"/>
      <c r="F506" s="18"/>
    </row>
    <row r="507" spans="1:6" ht="54" x14ac:dyDescent="0.25">
      <c r="A507" s="19" t="s">
        <v>35</v>
      </c>
      <c r="B507" s="13" t="s">
        <v>26</v>
      </c>
      <c r="C507" s="2">
        <f>38287.3+10926.9</f>
        <v>49214.200000000004</v>
      </c>
      <c r="D507" s="62" t="s">
        <v>8</v>
      </c>
      <c r="E507" s="18" t="s">
        <v>54</v>
      </c>
      <c r="F507" s="18" t="s">
        <v>55</v>
      </c>
    </row>
    <row r="508" spans="1:6" x14ac:dyDescent="0.25">
      <c r="A508" s="9" t="s">
        <v>479</v>
      </c>
      <c r="B508" s="10" t="s">
        <v>480</v>
      </c>
      <c r="C508" s="3"/>
      <c r="D508" s="29"/>
      <c r="E508" s="18"/>
      <c r="F508" s="18"/>
    </row>
    <row r="509" spans="1:6" ht="46.5" x14ac:dyDescent="0.25">
      <c r="A509" s="19" t="s">
        <v>491</v>
      </c>
      <c r="B509" s="70" t="s">
        <v>741</v>
      </c>
      <c r="C509" s="2">
        <v>7000</v>
      </c>
      <c r="D509" s="62" t="s">
        <v>8</v>
      </c>
      <c r="E509" s="18" t="s">
        <v>61</v>
      </c>
      <c r="F509" s="18" t="s">
        <v>74</v>
      </c>
    </row>
    <row r="510" spans="1:6" ht="36" x14ac:dyDescent="0.25">
      <c r="A510" s="14" t="s">
        <v>907</v>
      </c>
      <c r="B510" s="16" t="s">
        <v>908</v>
      </c>
      <c r="C510" s="2"/>
      <c r="D510" s="23"/>
      <c r="E510" s="24"/>
      <c r="F510" s="24"/>
    </row>
    <row r="511" spans="1:6" x14ac:dyDescent="0.25">
      <c r="A511" s="9" t="s">
        <v>910</v>
      </c>
      <c r="B511" s="16"/>
      <c r="C511" s="3"/>
      <c r="D511" s="23"/>
      <c r="E511" s="24"/>
      <c r="F511" s="24"/>
    </row>
    <row r="512" spans="1:6" ht="54" x14ac:dyDescent="0.25">
      <c r="A512" s="40" t="s">
        <v>728</v>
      </c>
      <c r="B512" s="16" t="s">
        <v>711</v>
      </c>
      <c r="C512" s="3">
        <v>22500</v>
      </c>
      <c r="D512" s="29" t="s">
        <v>49</v>
      </c>
      <c r="E512" s="18" t="s">
        <v>62</v>
      </c>
      <c r="F512" s="18" t="s">
        <v>74</v>
      </c>
    </row>
    <row r="513" spans="1:6" ht="45" x14ac:dyDescent="0.25">
      <c r="A513" s="40" t="s">
        <v>499</v>
      </c>
      <c r="B513" s="16" t="s">
        <v>500</v>
      </c>
      <c r="C513" s="3">
        <v>5000</v>
      </c>
      <c r="D513" s="29" t="s">
        <v>49</v>
      </c>
      <c r="E513" s="18" t="s">
        <v>62</v>
      </c>
      <c r="F513" s="18" t="s">
        <v>61</v>
      </c>
    </row>
    <row r="514" spans="1:6" x14ac:dyDescent="0.25">
      <c r="A514" s="9" t="s">
        <v>729</v>
      </c>
      <c r="B514" s="16"/>
      <c r="C514" s="3"/>
      <c r="D514" s="29"/>
      <c r="E514" s="18"/>
      <c r="F514" s="18"/>
    </row>
    <row r="515" spans="1:6" ht="54" x14ac:dyDescent="0.25">
      <c r="A515" s="19" t="s">
        <v>712</v>
      </c>
      <c r="B515" s="16" t="s">
        <v>711</v>
      </c>
      <c r="C515" s="2">
        <v>105000</v>
      </c>
      <c r="D515" s="29" t="s">
        <v>76</v>
      </c>
      <c r="E515" s="18" t="s">
        <v>74</v>
      </c>
      <c r="F515" s="18" t="s">
        <v>58</v>
      </c>
    </row>
    <row r="516" spans="1:6" x14ac:dyDescent="0.25">
      <c r="A516" s="19"/>
      <c r="B516" s="13"/>
      <c r="C516" s="2"/>
      <c r="D516" s="29"/>
      <c r="E516" s="56"/>
      <c r="F516" s="56"/>
    </row>
    <row r="517" spans="1:6" ht="63" x14ac:dyDescent="0.25">
      <c r="A517" s="14" t="s">
        <v>193</v>
      </c>
      <c r="B517" s="13" t="s">
        <v>51</v>
      </c>
      <c r="C517" s="114"/>
      <c r="D517" s="115"/>
      <c r="E517" s="116"/>
      <c r="F517" s="116"/>
    </row>
    <row r="518" spans="1:6" ht="18" x14ac:dyDescent="0.25">
      <c r="A518" s="19" t="s">
        <v>294</v>
      </c>
      <c r="B518" s="30" t="s">
        <v>295</v>
      </c>
      <c r="C518" s="2">
        <v>5000</v>
      </c>
      <c r="D518" s="29" t="s">
        <v>8</v>
      </c>
      <c r="E518" s="18" t="s">
        <v>54</v>
      </c>
      <c r="F518" s="18" t="s">
        <v>55</v>
      </c>
    </row>
    <row r="519" spans="1:6" ht="54" x14ac:dyDescent="0.25">
      <c r="A519" s="14" t="s">
        <v>899</v>
      </c>
      <c r="B519" s="16" t="s">
        <v>66</v>
      </c>
      <c r="C519" s="2"/>
      <c r="D519" s="23"/>
      <c r="E519" s="24"/>
      <c r="F519" s="24"/>
    </row>
    <row r="520" spans="1:6" x14ac:dyDescent="0.25">
      <c r="A520" s="19"/>
      <c r="B520" s="13"/>
      <c r="C520" s="2"/>
      <c r="D520" s="29"/>
      <c r="E520" s="56"/>
      <c r="F520" s="56"/>
    </row>
    <row r="521" spans="1:6" x14ac:dyDescent="0.25">
      <c r="A521" s="14" t="s">
        <v>186</v>
      </c>
      <c r="B521" s="13" t="s">
        <v>43</v>
      </c>
      <c r="C521" s="2"/>
      <c r="D521" s="17"/>
      <c r="E521" s="36"/>
      <c r="F521" s="18"/>
    </row>
    <row r="522" spans="1:6" x14ac:dyDescent="0.25">
      <c r="A522" s="19"/>
      <c r="B522" s="13"/>
      <c r="C522" s="2"/>
      <c r="D522" s="29"/>
      <c r="E522" s="56"/>
      <c r="F522" s="56"/>
    </row>
    <row r="523" spans="1:6" ht="63" x14ac:dyDescent="0.25">
      <c r="A523" s="14" t="s">
        <v>185</v>
      </c>
      <c r="B523" s="13" t="s">
        <v>72</v>
      </c>
      <c r="C523" s="2"/>
      <c r="D523" s="17"/>
      <c r="E523" s="36"/>
      <c r="F523" s="18"/>
    </row>
    <row r="524" spans="1:6" ht="73.5" x14ac:dyDescent="0.25">
      <c r="A524" s="19" t="s">
        <v>301</v>
      </c>
      <c r="B524" s="70" t="s">
        <v>353</v>
      </c>
      <c r="C524" s="2">
        <v>696</v>
      </c>
      <c r="D524" s="29" t="s">
        <v>8</v>
      </c>
      <c r="E524" s="29" t="s">
        <v>54</v>
      </c>
      <c r="F524" s="29" t="s">
        <v>55</v>
      </c>
    </row>
    <row r="525" spans="1:6" x14ac:dyDescent="0.25">
      <c r="A525" s="19"/>
      <c r="B525" s="13"/>
      <c r="C525" s="3"/>
      <c r="D525" s="29"/>
      <c r="E525" s="11"/>
      <c r="F525" s="11"/>
    </row>
    <row r="526" spans="1:6" x14ac:dyDescent="0.25">
      <c r="A526" s="65" t="s">
        <v>143</v>
      </c>
      <c r="B526" s="16"/>
      <c r="C526" s="2"/>
      <c r="D526" s="23"/>
      <c r="E526" s="24"/>
      <c r="F526" s="24"/>
    </row>
    <row r="527" spans="1:6" ht="36" x14ac:dyDescent="0.25">
      <c r="A527" s="65" t="s">
        <v>184</v>
      </c>
      <c r="B527" s="16" t="s">
        <v>751</v>
      </c>
      <c r="C527" s="2"/>
      <c r="D527" s="23"/>
      <c r="E527" s="24"/>
      <c r="F527" s="24"/>
    </row>
    <row r="528" spans="1:6" ht="36" x14ac:dyDescent="0.25">
      <c r="A528" s="35" t="s">
        <v>750</v>
      </c>
      <c r="B528" s="13" t="s">
        <v>752</v>
      </c>
      <c r="C528" s="36">
        <v>15400</v>
      </c>
      <c r="D528" s="29" t="s">
        <v>8</v>
      </c>
      <c r="E528" s="76" t="s">
        <v>58</v>
      </c>
      <c r="F528" s="29" t="s">
        <v>753</v>
      </c>
    </row>
    <row r="529" spans="1:6" ht="54" x14ac:dyDescent="0.25">
      <c r="A529" s="35" t="s">
        <v>808</v>
      </c>
      <c r="B529" s="36" t="s">
        <v>809</v>
      </c>
      <c r="C529" s="36">
        <v>10300</v>
      </c>
      <c r="D529" s="29" t="s">
        <v>8</v>
      </c>
      <c r="E529" s="29" t="s">
        <v>59</v>
      </c>
      <c r="F529" s="29" t="s">
        <v>59</v>
      </c>
    </row>
    <row r="530" spans="1:6" x14ac:dyDescent="0.25">
      <c r="A530" s="65" t="s">
        <v>902</v>
      </c>
      <c r="B530" s="16"/>
      <c r="C530" s="2"/>
      <c r="D530" s="23"/>
      <c r="E530" s="24"/>
      <c r="F530" s="24"/>
    </row>
    <row r="531" spans="1:6" ht="54" x14ac:dyDescent="0.25">
      <c r="A531" s="14" t="s">
        <v>142</v>
      </c>
      <c r="B531" s="13" t="s">
        <v>19</v>
      </c>
      <c r="C531" s="36"/>
      <c r="D531" s="29"/>
      <c r="E531" s="18"/>
      <c r="F531" s="18"/>
    </row>
    <row r="532" spans="1:6" x14ac:dyDescent="0.25">
      <c r="A532" s="35" t="s">
        <v>148</v>
      </c>
      <c r="B532" s="13"/>
      <c r="C532" s="36">
        <v>7757.12</v>
      </c>
      <c r="D532" s="17" t="s">
        <v>8</v>
      </c>
      <c r="E532" s="76" t="s">
        <v>47</v>
      </c>
      <c r="F532" s="76" t="s">
        <v>47</v>
      </c>
    </row>
    <row r="533" spans="1:6" ht="18" x14ac:dyDescent="0.25">
      <c r="A533" s="19" t="s">
        <v>857</v>
      </c>
      <c r="B533" s="13"/>
      <c r="C533" s="36">
        <v>3876.6</v>
      </c>
      <c r="D533" s="29" t="s">
        <v>8</v>
      </c>
      <c r="E533" s="18" t="s">
        <v>55</v>
      </c>
      <c r="F533" s="18" t="s">
        <v>55</v>
      </c>
    </row>
    <row r="534" spans="1:6" x14ac:dyDescent="0.25">
      <c r="A534" s="19" t="s">
        <v>383</v>
      </c>
      <c r="B534" s="13"/>
      <c r="C534" s="36">
        <v>519</v>
      </c>
      <c r="D534" s="29" t="s">
        <v>8</v>
      </c>
      <c r="E534" s="18" t="s">
        <v>60</v>
      </c>
      <c r="F534" s="18" t="s">
        <v>60</v>
      </c>
    </row>
    <row r="535" spans="1:6" ht="54" x14ac:dyDescent="0.25">
      <c r="A535" s="19" t="s">
        <v>434</v>
      </c>
      <c r="B535" s="13" t="s">
        <v>19</v>
      </c>
      <c r="C535" s="36">
        <v>65280</v>
      </c>
      <c r="D535" s="29" t="s">
        <v>8</v>
      </c>
      <c r="E535" s="18" t="s">
        <v>62</v>
      </c>
      <c r="F535" s="18" t="s">
        <v>62</v>
      </c>
    </row>
    <row r="536" spans="1:6" ht="27" x14ac:dyDescent="0.25">
      <c r="A536" s="19" t="s">
        <v>459</v>
      </c>
      <c r="B536" s="13"/>
      <c r="C536" s="36">
        <v>1939.47</v>
      </c>
      <c r="D536" s="29" t="s">
        <v>8</v>
      </c>
      <c r="E536" s="18" t="s">
        <v>60</v>
      </c>
      <c r="F536" s="18" t="s">
        <v>62</v>
      </c>
    </row>
    <row r="537" spans="1:6" x14ac:dyDescent="0.25">
      <c r="A537" s="19" t="s">
        <v>551</v>
      </c>
      <c r="B537" s="13"/>
      <c r="C537" s="36">
        <v>21760</v>
      </c>
      <c r="D537" s="29" t="s">
        <v>8</v>
      </c>
      <c r="E537" s="18" t="s">
        <v>61</v>
      </c>
      <c r="F537" s="18" t="s">
        <v>61</v>
      </c>
    </row>
    <row r="538" spans="1:6" x14ac:dyDescent="0.25">
      <c r="A538" s="14" t="s">
        <v>860</v>
      </c>
      <c r="B538" s="13"/>
      <c r="C538" s="36"/>
      <c r="D538" s="29"/>
      <c r="E538" s="18"/>
      <c r="F538" s="18"/>
    </row>
    <row r="539" spans="1:6" x14ac:dyDescent="0.25">
      <c r="A539" s="19" t="s">
        <v>861</v>
      </c>
      <c r="B539" s="13"/>
      <c r="C539" s="36">
        <v>1500</v>
      </c>
      <c r="D539" s="29" t="s">
        <v>76</v>
      </c>
      <c r="E539" s="18" t="s">
        <v>57</v>
      </c>
      <c r="F539" s="18" t="s">
        <v>57</v>
      </c>
    </row>
    <row r="540" spans="1:6" ht="54" x14ac:dyDescent="0.25">
      <c r="A540" s="25" t="s">
        <v>854</v>
      </c>
      <c r="B540" s="13" t="s">
        <v>855</v>
      </c>
      <c r="C540" s="36"/>
      <c r="D540" s="29"/>
      <c r="E540" s="18"/>
      <c r="F540" s="18"/>
    </row>
    <row r="541" spans="1:6" ht="54" x14ac:dyDescent="0.25">
      <c r="A541" s="19" t="s">
        <v>856</v>
      </c>
      <c r="B541" s="13" t="s">
        <v>855</v>
      </c>
      <c r="C541" s="36">
        <v>16750</v>
      </c>
      <c r="D541" s="29" t="s">
        <v>806</v>
      </c>
      <c r="E541" s="18" t="s">
        <v>57</v>
      </c>
      <c r="F541" s="18" t="s">
        <v>57</v>
      </c>
    </row>
    <row r="542" spans="1:6" x14ac:dyDescent="0.25">
      <c r="A542" s="97"/>
      <c r="B542" s="77"/>
      <c r="C542" s="119"/>
      <c r="D542" s="120"/>
      <c r="E542" s="121"/>
      <c r="F542" s="122"/>
    </row>
    <row r="543" spans="1:6" ht="72" x14ac:dyDescent="0.25">
      <c r="A543" s="14" t="s">
        <v>525</v>
      </c>
      <c r="B543" s="13" t="s">
        <v>75</v>
      </c>
      <c r="C543" s="2"/>
      <c r="D543" s="29"/>
      <c r="E543" s="29"/>
      <c r="F543" s="29"/>
    </row>
    <row r="544" spans="1:6" ht="36" x14ac:dyDescent="0.25">
      <c r="A544" s="19" t="s">
        <v>283</v>
      </c>
      <c r="B544" s="13" t="s">
        <v>284</v>
      </c>
      <c r="C544" s="78">
        <f>72*80</f>
        <v>5760</v>
      </c>
      <c r="D544" s="29" t="s">
        <v>8</v>
      </c>
      <c r="E544" s="18" t="s">
        <v>54</v>
      </c>
      <c r="F544" s="18" t="s">
        <v>54</v>
      </c>
    </row>
    <row r="545" spans="1:6" ht="36" x14ac:dyDescent="0.25">
      <c r="A545" s="19" t="s">
        <v>436</v>
      </c>
      <c r="B545" s="13" t="s">
        <v>284</v>
      </c>
      <c r="C545" s="78">
        <v>1651</v>
      </c>
      <c r="D545" s="29" t="s">
        <v>8</v>
      </c>
      <c r="E545" s="18" t="s">
        <v>60</v>
      </c>
      <c r="F545" s="18" t="s">
        <v>60</v>
      </c>
    </row>
    <row r="546" spans="1:6" ht="36" x14ac:dyDescent="0.25">
      <c r="A546" s="19" t="s">
        <v>460</v>
      </c>
      <c r="B546" s="13" t="s">
        <v>284</v>
      </c>
      <c r="C546" s="78">
        <v>7850</v>
      </c>
      <c r="D546" s="29" t="s">
        <v>8</v>
      </c>
      <c r="E546" s="18" t="s">
        <v>60</v>
      </c>
      <c r="F546" s="18" t="s">
        <v>60</v>
      </c>
    </row>
    <row r="547" spans="1:6" ht="36" x14ac:dyDescent="0.25">
      <c r="A547" s="19" t="s">
        <v>506</v>
      </c>
      <c r="B547" s="13" t="s">
        <v>284</v>
      </c>
      <c r="C547" s="78">
        <v>3302</v>
      </c>
      <c r="D547" s="29" t="s">
        <v>8</v>
      </c>
      <c r="E547" s="18" t="s">
        <v>62</v>
      </c>
      <c r="F547" s="18" t="s">
        <v>62</v>
      </c>
    </row>
    <row r="548" spans="1:6" ht="37.5" x14ac:dyDescent="0.25">
      <c r="A548" s="19" t="s">
        <v>533</v>
      </c>
      <c r="B548" s="79" t="s">
        <v>284</v>
      </c>
      <c r="C548" s="52">
        <v>1980</v>
      </c>
      <c r="D548" s="15" t="s">
        <v>532</v>
      </c>
      <c r="E548" s="15" t="s">
        <v>62</v>
      </c>
      <c r="F548" s="15" t="s">
        <v>62</v>
      </c>
    </row>
    <row r="549" spans="1:6" ht="37.5" x14ac:dyDescent="0.25">
      <c r="A549" s="19" t="s">
        <v>547</v>
      </c>
      <c r="B549" s="79" t="s">
        <v>284</v>
      </c>
      <c r="C549" s="52">
        <v>4970</v>
      </c>
      <c r="D549" s="15" t="s">
        <v>8</v>
      </c>
      <c r="E549" s="15" t="s">
        <v>61</v>
      </c>
      <c r="F549" s="15" t="s">
        <v>61</v>
      </c>
    </row>
    <row r="550" spans="1:6" ht="37.5" x14ac:dyDescent="0.25">
      <c r="A550" s="19" t="s">
        <v>549</v>
      </c>
      <c r="B550" s="79" t="s">
        <v>284</v>
      </c>
      <c r="C550" s="52">
        <v>4976</v>
      </c>
      <c r="D550" s="15" t="s">
        <v>8</v>
      </c>
      <c r="E550" s="15" t="s">
        <v>61</v>
      </c>
      <c r="F550" s="15" t="s">
        <v>61</v>
      </c>
    </row>
    <row r="551" spans="1:6" ht="36" x14ac:dyDescent="0.25">
      <c r="A551" s="19" t="s">
        <v>630</v>
      </c>
      <c r="B551" s="16" t="s">
        <v>284</v>
      </c>
      <c r="C551" s="2">
        <v>7250</v>
      </c>
      <c r="D551" s="17" t="s">
        <v>631</v>
      </c>
      <c r="E551" s="18" t="s">
        <v>62</v>
      </c>
      <c r="F551" s="18" t="s">
        <v>62</v>
      </c>
    </row>
    <row r="552" spans="1:6" ht="37.5" x14ac:dyDescent="0.25">
      <c r="A552" s="19" t="s">
        <v>629</v>
      </c>
      <c r="B552" s="79" t="s">
        <v>284</v>
      </c>
      <c r="C552" s="52">
        <v>1500</v>
      </c>
      <c r="D552" s="15" t="s">
        <v>532</v>
      </c>
      <c r="E552" s="15" t="s">
        <v>61</v>
      </c>
      <c r="F552" s="15" t="s">
        <v>61</v>
      </c>
    </row>
    <row r="553" spans="1:6" ht="36" x14ac:dyDescent="0.25">
      <c r="A553" s="19" t="s">
        <v>675</v>
      </c>
      <c r="B553" s="16" t="s">
        <v>284</v>
      </c>
      <c r="C553" s="2">
        <v>2477.06</v>
      </c>
      <c r="D553" s="55" t="s">
        <v>793</v>
      </c>
      <c r="E553" s="54" t="s">
        <v>74</v>
      </c>
      <c r="F553" s="54" t="s">
        <v>74</v>
      </c>
    </row>
    <row r="554" spans="1:6" ht="36" x14ac:dyDescent="0.25">
      <c r="A554" s="74" t="s">
        <v>785</v>
      </c>
      <c r="B554" s="16" t="s">
        <v>284</v>
      </c>
      <c r="C554" s="2">
        <v>13000</v>
      </c>
      <c r="D554" s="15" t="s">
        <v>532</v>
      </c>
      <c r="E554" s="54" t="s">
        <v>58</v>
      </c>
      <c r="F554" s="54" t="s">
        <v>59</v>
      </c>
    </row>
    <row r="555" spans="1:6" ht="36" x14ac:dyDescent="0.25">
      <c r="A555" s="74" t="s">
        <v>844</v>
      </c>
      <c r="B555" s="16" t="s">
        <v>284</v>
      </c>
      <c r="C555" s="1">
        <v>10700</v>
      </c>
      <c r="D555" s="15" t="s">
        <v>532</v>
      </c>
      <c r="E555" s="54" t="s">
        <v>59</v>
      </c>
      <c r="F555" s="54" t="s">
        <v>59</v>
      </c>
    </row>
    <row r="556" spans="1:6" ht="36" x14ac:dyDescent="0.25">
      <c r="A556" s="74" t="s">
        <v>832</v>
      </c>
      <c r="B556" s="16" t="s">
        <v>284</v>
      </c>
      <c r="C556" s="1">
        <v>9700</v>
      </c>
      <c r="D556" s="15" t="s">
        <v>833</v>
      </c>
      <c r="E556" s="54" t="s">
        <v>59</v>
      </c>
      <c r="F556" s="54" t="s">
        <v>59</v>
      </c>
    </row>
    <row r="557" spans="1:6" ht="45" x14ac:dyDescent="0.25">
      <c r="A557" s="80" t="s">
        <v>708</v>
      </c>
      <c r="B557" s="13" t="s">
        <v>706</v>
      </c>
      <c r="C557" s="2"/>
      <c r="D557" s="23"/>
      <c r="E557" s="23"/>
      <c r="F557" s="23"/>
    </row>
    <row r="558" spans="1:6" ht="45" x14ac:dyDescent="0.25">
      <c r="A558" s="81" t="s">
        <v>707</v>
      </c>
      <c r="B558" s="13" t="s">
        <v>706</v>
      </c>
      <c r="C558" s="2">
        <v>2800</v>
      </c>
      <c r="D558" s="29" t="s">
        <v>49</v>
      </c>
      <c r="E558" s="29" t="s">
        <v>74</v>
      </c>
      <c r="F558" s="29" t="s">
        <v>74</v>
      </c>
    </row>
    <row r="559" spans="1:6" ht="72" x14ac:dyDescent="0.25">
      <c r="A559" s="14" t="s">
        <v>524</v>
      </c>
      <c r="B559" s="13" t="s">
        <v>523</v>
      </c>
      <c r="C559" s="2"/>
      <c r="D559" s="29"/>
      <c r="E559" s="18"/>
      <c r="F559" s="18"/>
    </row>
    <row r="560" spans="1:6" ht="45" x14ac:dyDescent="0.25">
      <c r="A560" s="73" t="s">
        <v>641</v>
      </c>
      <c r="B560" s="18" t="s">
        <v>526</v>
      </c>
      <c r="C560" s="67">
        <v>5190</v>
      </c>
      <c r="D560" s="2" t="s">
        <v>639</v>
      </c>
      <c r="E560" s="18" t="s">
        <v>54</v>
      </c>
      <c r="F560" s="18" t="s">
        <v>54</v>
      </c>
    </row>
    <row r="561" spans="1:6" ht="45" x14ac:dyDescent="0.25">
      <c r="A561" s="74" t="s">
        <v>202</v>
      </c>
      <c r="B561" s="13" t="s">
        <v>203</v>
      </c>
      <c r="C561" s="2">
        <v>1430.38</v>
      </c>
      <c r="D561" s="29" t="s">
        <v>8</v>
      </c>
      <c r="E561" s="18" t="s">
        <v>47</v>
      </c>
      <c r="F561" s="18" t="s">
        <v>47</v>
      </c>
    </row>
    <row r="562" spans="1:6" ht="45" x14ac:dyDescent="0.25">
      <c r="A562" s="74" t="s">
        <v>316</v>
      </c>
      <c r="B562" s="13" t="s">
        <v>203</v>
      </c>
      <c r="C562" s="2">
        <f>120*40+1504</f>
        <v>6304</v>
      </c>
      <c r="D562" s="29" t="s">
        <v>8</v>
      </c>
      <c r="E562" s="18" t="s">
        <v>54</v>
      </c>
      <c r="F562" s="18" t="s">
        <v>54</v>
      </c>
    </row>
    <row r="563" spans="1:6" ht="27" x14ac:dyDescent="0.25">
      <c r="A563" s="74" t="s">
        <v>321</v>
      </c>
      <c r="B563" s="13" t="s">
        <v>322</v>
      </c>
      <c r="C563" s="2"/>
      <c r="D563" s="29" t="s">
        <v>8</v>
      </c>
      <c r="E563" s="18" t="s">
        <v>55</v>
      </c>
      <c r="F563" s="18" t="s">
        <v>55</v>
      </c>
    </row>
    <row r="564" spans="1:6" ht="27" x14ac:dyDescent="0.25">
      <c r="A564" s="74" t="s">
        <v>332</v>
      </c>
      <c r="B564" s="13" t="s">
        <v>322</v>
      </c>
      <c r="C564" s="2"/>
      <c r="D564" s="29"/>
      <c r="E564" s="18" t="s">
        <v>55</v>
      </c>
      <c r="F564" s="18" t="s">
        <v>55</v>
      </c>
    </row>
    <row r="565" spans="1:6" ht="45" x14ac:dyDescent="0.25">
      <c r="A565" s="74" t="s">
        <v>340</v>
      </c>
      <c r="B565" s="13" t="s">
        <v>203</v>
      </c>
      <c r="C565" s="2">
        <v>400</v>
      </c>
      <c r="D565" s="29" t="s">
        <v>8</v>
      </c>
      <c r="E565" s="18" t="s">
        <v>55</v>
      </c>
      <c r="F565" s="18" t="s">
        <v>55</v>
      </c>
    </row>
    <row r="566" spans="1:6" ht="27" x14ac:dyDescent="0.25">
      <c r="A566" s="74" t="s">
        <v>446</v>
      </c>
      <c r="B566" s="13" t="s">
        <v>322</v>
      </c>
      <c r="C566" s="2">
        <f>1770</f>
        <v>1770</v>
      </c>
      <c r="D566" s="29" t="s">
        <v>8</v>
      </c>
      <c r="E566" s="18" t="s">
        <v>60</v>
      </c>
      <c r="F566" s="18" t="s">
        <v>60</v>
      </c>
    </row>
    <row r="567" spans="1:6" ht="45" x14ac:dyDescent="0.25">
      <c r="A567" s="19" t="s">
        <v>461</v>
      </c>
      <c r="B567" s="13" t="s">
        <v>203</v>
      </c>
      <c r="C567" s="2">
        <v>4060</v>
      </c>
      <c r="D567" s="29" t="s">
        <v>8</v>
      </c>
      <c r="E567" s="18" t="s">
        <v>60</v>
      </c>
      <c r="F567" s="18" t="s">
        <v>60</v>
      </c>
    </row>
    <row r="568" spans="1:6" ht="27" x14ac:dyDescent="0.25">
      <c r="A568" s="19" t="s">
        <v>574</v>
      </c>
      <c r="B568" s="13" t="s">
        <v>526</v>
      </c>
      <c r="C568" s="2">
        <v>640</v>
      </c>
      <c r="D568" s="29" t="s">
        <v>610</v>
      </c>
      <c r="E568" s="18" t="s">
        <v>61</v>
      </c>
      <c r="F568" s="18" t="s">
        <v>61</v>
      </c>
    </row>
    <row r="569" spans="1:6" ht="27" x14ac:dyDescent="0.25">
      <c r="A569" s="74" t="s">
        <v>527</v>
      </c>
      <c r="B569" s="13" t="s">
        <v>526</v>
      </c>
      <c r="C569" s="2">
        <v>1000</v>
      </c>
      <c r="D569" s="29" t="s">
        <v>8</v>
      </c>
      <c r="E569" s="18" t="s">
        <v>61</v>
      </c>
      <c r="F569" s="18" t="s">
        <v>61</v>
      </c>
    </row>
    <row r="570" spans="1:6" ht="45" x14ac:dyDescent="0.25">
      <c r="A570" s="74" t="s">
        <v>653</v>
      </c>
      <c r="B570" s="13" t="s">
        <v>203</v>
      </c>
      <c r="C570" s="2">
        <v>4970</v>
      </c>
      <c r="D570" s="29" t="s">
        <v>8</v>
      </c>
      <c r="E570" s="18" t="s">
        <v>61</v>
      </c>
      <c r="F570" s="18" t="s">
        <v>61</v>
      </c>
    </row>
    <row r="571" spans="1:6" ht="45" x14ac:dyDescent="0.25">
      <c r="A571" s="74" t="s">
        <v>548</v>
      </c>
      <c r="B571" s="13" t="s">
        <v>203</v>
      </c>
      <c r="C571" s="2">
        <v>9952</v>
      </c>
      <c r="D571" s="29" t="s">
        <v>8</v>
      </c>
      <c r="E571" s="18" t="s">
        <v>61</v>
      </c>
      <c r="F571" s="18" t="s">
        <v>61</v>
      </c>
    </row>
    <row r="572" spans="1:6" ht="72" x14ac:dyDescent="0.25">
      <c r="A572" s="82" t="s">
        <v>585</v>
      </c>
      <c r="B572" s="13" t="s">
        <v>586</v>
      </c>
      <c r="C572" s="3">
        <v>2383.15</v>
      </c>
      <c r="D572" s="11" t="s">
        <v>580</v>
      </c>
      <c r="E572" s="18" t="s">
        <v>61</v>
      </c>
      <c r="F572" s="18" t="s">
        <v>61</v>
      </c>
    </row>
    <row r="573" spans="1:6" ht="27" x14ac:dyDescent="0.25">
      <c r="A573" s="82" t="s">
        <v>648</v>
      </c>
      <c r="B573" s="13" t="s">
        <v>526</v>
      </c>
      <c r="C573" s="3">
        <v>1500</v>
      </c>
      <c r="D573" s="11" t="s">
        <v>649</v>
      </c>
      <c r="E573" s="18" t="s">
        <v>61</v>
      </c>
      <c r="F573" s="18" t="s">
        <v>61</v>
      </c>
    </row>
    <row r="574" spans="1:6" ht="27" x14ac:dyDescent="0.25">
      <c r="A574" s="82" t="s">
        <v>800</v>
      </c>
      <c r="B574" s="13" t="s">
        <v>526</v>
      </c>
      <c r="C574" s="3">
        <v>5845</v>
      </c>
      <c r="D574" s="11" t="s">
        <v>799</v>
      </c>
      <c r="E574" s="18" t="s">
        <v>59</v>
      </c>
      <c r="F574" s="18" t="s">
        <v>59</v>
      </c>
    </row>
    <row r="575" spans="1:6" ht="27" x14ac:dyDescent="0.25">
      <c r="A575" s="82" t="s">
        <v>814</v>
      </c>
      <c r="B575" s="13" t="s">
        <v>526</v>
      </c>
      <c r="C575" s="3">
        <v>910</v>
      </c>
      <c r="D575" s="29" t="s">
        <v>8</v>
      </c>
      <c r="E575" s="18" t="s">
        <v>59</v>
      </c>
      <c r="F575" s="18" t="s">
        <v>59</v>
      </c>
    </row>
    <row r="576" spans="1:6" ht="27" x14ac:dyDescent="0.25">
      <c r="A576" s="82" t="s">
        <v>830</v>
      </c>
      <c r="B576" s="13" t="s">
        <v>526</v>
      </c>
      <c r="C576" s="3">
        <v>10773</v>
      </c>
      <c r="D576" s="11" t="s">
        <v>8</v>
      </c>
      <c r="E576" s="18" t="s">
        <v>59</v>
      </c>
      <c r="F576" s="18" t="s">
        <v>57</v>
      </c>
    </row>
    <row r="577" spans="1:6" ht="27" x14ac:dyDescent="0.25">
      <c r="A577" s="82" t="s">
        <v>845</v>
      </c>
      <c r="B577" s="13" t="s">
        <v>526</v>
      </c>
      <c r="C577" s="3">
        <v>2120</v>
      </c>
      <c r="D577" s="29" t="s">
        <v>532</v>
      </c>
      <c r="E577" s="18" t="s">
        <v>59</v>
      </c>
      <c r="F577" s="18" t="s">
        <v>57</v>
      </c>
    </row>
    <row r="578" spans="1:6" ht="81" x14ac:dyDescent="0.25">
      <c r="A578" s="73" t="s">
        <v>886</v>
      </c>
      <c r="B578" s="18" t="s">
        <v>887</v>
      </c>
      <c r="C578" s="52">
        <v>591.59</v>
      </c>
      <c r="D578" s="2" t="s">
        <v>876</v>
      </c>
      <c r="E578" s="18" t="s">
        <v>57</v>
      </c>
      <c r="F578" s="18" t="s">
        <v>46</v>
      </c>
    </row>
    <row r="579" spans="1:6" ht="81" x14ac:dyDescent="0.25">
      <c r="A579" s="73" t="s">
        <v>888</v>
      </c>
      <c r="B579" s="18" t="s">
        <v>887</v>
      </c>
      <c r="C579" s="52">
        <v>3965.06</v>
      </c>
      <c r="D579" s="2" t="s">
        <v>876</v>
      </c>
      <c r="E579" s="18" t="s">
        <v>57</v>
      </c>
      <c r="F579" s="18" t="s">
        <v>46</v>
      </c>
    </row>
    <row r="580" spans="1:6" ht="81" x14ac:dyDescent="0.25">
      <c r="A580" s="73" t="s">
        <v>889</v>
      </c>
      <c r="B580" s="18" t="s">
        <v>887</v>
      </c>
      <c r="C580" s="52">
        <v>591.6</v>
      </c>
      <c r="D580" s="2" t="s">
        <v>879</v>
      </c>
      <c r="E580" s="18" t="s">
        <v>57</v>
      </c>
      <c r="F580" s="18" t="s">
        <v>46</v>
      </c>
    </row>
    <row r="581" spans="1:6" ht="81" x14ac:dyDescent="0.25">
      <c r="A581" s="73" t="s">
        <v>890</v>
      </c>
      <c r="B581" s="18" t="s">
        <v>887</v>
      </c>
      <c r="C581" s="52">
        <v>591.6</v>
      </c>
      <c r="D581" s="2" t="s">
        <v>879</v>
      </c>
      <c r="E581" s="18" t="s">
        <v>57</v>
      </c>
      <c r="F581" s="18" t="s">
        <v>46</v>
      </c>
    </row>
    <row r="582" spans="1:6" ht="72" x14ac:dyDescent="0.25">
      <c r="A582" s="9" t="s">
        <v>191</v>
      </c>
      <c r="B582" s="13" t="s">
        <v>578</v>
      </c>
      <c r="C582" s="3"/>
      <c r="D582" s="11"/>
      <c r="E582" s="18"/>
      <c r="F582" s="18"/>
    </row>
    <row r="583" spans="1:6" ht="36" x14ac:dyDescent="0.25">
      <c r="A583" s="19" t="s">
        <v>261</v>
      </c>
      <c r="B583" s="13" t="s">
        <v>260</v>
      </c>
      <c r="C583" s="36">
        <v>845</v>
      </c>
      <c r="D583" s="18" t="s">
        <v>8</v>
      </c>
      <c r="E583" s="18" t="s">
        <v>54</v>
      </c>
      <c r="F583" s="18" t="s">
        <v>55</v>
      </c>
    </row>
    <row r="584" spans="1:6" x14ac:dyDescent="0.25">
      <c r="A584" s="40" t="s">
        <v>421</v>
      </c>
      <c r="B584" s="13" t="s">
        <v>422</v>
      </c>
      <c r="C584" s="83">
        <v>1520</v>
      </c>
      <c r="D584" s="12" t="s">
        <v>8</v>
      </c>
      <c r="E584" s="18" t="s">
        <v>60</v>
      </c>
      <c r="F584" s="18" t="s">
        <v>62</v>
      </c>
    </row>
    <row r="585" spans="1:6" ht="37.5" x14ac:dyDescent="0.25">
      <c r="A585" s="40" t="s">
        <v>576</v>
      </c>
      <c r="B585" s="33" t="s">
        <v>575</v>
      </c>
      <c r="C585" s="84">
        <v>2100</v>
      </c>
      <c r="D585" s="11" t="s">
        <v>577</v>
      </c>
      <c r="E585" s="15"/>
      <c r="F585" s="15" t="s">
        <v>61</v>
      </c>
    </row>
    <row r="586" spans="1:6" ht="55.5" x14ac:dyDescent="0.25">
      <c r="A586" s="82" t="s">
        <v>579</v>
      </c>
      <c r="B586" s="33" t="s">
        <v>581</v>
      </c>
      <c r="C586" s="84">
        <v>2500</v>
      </c>
      <c r="D586" s="11" t="s">
        <v>580</v>
      </c>
      <c r="E586" s="15" t="s">
        <v>61</v>
      </c>
      <c r="F586" s="15" t="s">
        <v>61</v>
      </c>
    </row>
    <row r="587" spans="1:6" ht="55.5" x14ac:dyDescent="0.25">
      <c r="A587" s="82" t="s">
        <v>579</v>
      </c>
      <c r="B587" s="33" t="s">
        <v>581</v>
      </c>
      <c r="C587" s="84">
        <v>2500</v>
      </c>
      <c r="D587" s="11" t="s">
        <v>580</v>
      </c>
      <c r="E587" s="15" t="s">
        <v>61</v>
      </c>
      <c r="F587" s="15" t="s">
        <v>61</v>
      </c>
    </row>
    <row r="588" spans="1:6" ht="55.5" x14ac:dyDescent="0.25">
      <c r="A588" s="82" t="s">
        <v>838</v>
      </c>
      <c r="B588" s="33" t="s">
        <v>581</v>
      </c>
      <c r="C588" s="84">
        <v>2090</v>
      </c>
      <c r="D588" s="11" t="s">
        <v>580</v>
      </c>
      <c r="E588" s="15" t="s">
        <v>74</v>
      </c>
      <c r="F588" s="15" t="s">
        <v>74</v>
      </c>
    </row>
    <row r="589" spans="1:6" ht="46.5" x14ac:dyDescent="0.25">
      <c r="A589" s="19" t="s">
        <v>534</v>
      </c>
      <c r="B589" s="33" t="s">
        <v>535</v>
      </c>
      <c r="C589" s="52">
        <v>8000</v>
      </c>
      <c r="D589" s="29" t="s">
        <v>532</v>
      </c>
      <c r="E589" s="15" t="s">
        <v>58</v>
      </c>
      <c r="F589" s="15" t="s">
        <v>58</v>
      </c>
    </row>
    <row r="590" spans="1:6" ht="36" x14ac:dyDescent="0.25">
      <c r="A590" s="85" t="s">
        <v>124</v>
      </c>
      <c r="B590" s="13" t="s">
        <v>32</v>
      </c>
      <c r="C590" s="2"/>
      <c r="D590" s="23"/>
      <c r="E590" s="23"/>
      <c r="F590" s="23"/>
    </row>
    <row r="591" spans="1:6" x14ac:dyDescent="0.25">
      <c r="A591" s="85"/>
      <c r="B591" s="13"/>
      <c r="C591" s="2"/>
      <c r="D591" s="23"/>
      <c r="E591" s="23"/>
      <c r="F591" s="23"/>
    </row>
    <row r="592" spans="1:6" x14ac:dyDescent="0.25">
      <c r="A592" s="65" t="s">
        <v>141</v>
      </c>
      <c r="B592" s="16"/>
      <c r="C592" s="2"/>
      <c r="D592" s="29"/>
      <c r="E592" s="18"/>
      <c r="F592" s="18"/>
    </row>
    <row r="593" spans="1:6" x14ac:dyDescent="0.25">
      <c r="A593" s="14" t="s">
        <v>138</v>
      </c>
      <c r="B593" s="22"/>
      <c r="C593" s="2"/>
      <c r="D593" s="23"/>
      <c r="E593" s="24"/>
      <c r="F593" s="24"/>
    </row>
    <row r="594" spans="1:6" ht="45" x14ac:dyDescent="0.25">
      <c r="A594" s="19" t="s">
        <v>197</v>
      </c>
      <c r="B594" s="13" t="s">
        <v>28</v>
      </c>
      <c r="C594" s="2">
        <f>6300.85+9073.22+9521.28+147.64+11844.64+7674.4+14827.52+347.5+7177.16+12469.41+11164.47+250.2+16596.36+9147.6+13097.04+12922.8+7986+278+10367.28+305.8+14142.48+15100.8+10454.4+9002.4+13140.6+278+13285.8+208.5+7260+11325.6+11949.96+10962.6+278+9292.8+8247.36</f>
        <v>296428.46999999991</v>
      </c>
      <c r="D594" s="17" t="s">
        <v>8</v>
      </c>
      <c r="E594" s="76" t="s">
        <v>47</v>
      </c>
      <c r="F594" s="29" t="s">
        <v>9</v>
      </c>
    </row>
    <row r="595" spans="1:6" x14ac:dyDescent="0.25">
      <c r="A595" s="19" t="s">
        <v>199</v>
      </c>
      <c r="B595" s="13" t="s">
        <v>29</v>
      </c>
      <c r="C595" s="6">
        <f>118607.28+803.53+22230.54+4348.4+22858.86+104068.85+1000.7+77925.99+1171.03+15943.63+5935.45+2943.25+620.3+3231.18+709.31+2895.68+777.44+1844.51+523.53+1197.64+169.55+1548.74+1033.83</f>
        <v>392389.22000000003</v>
      </c>
      <c r="D595" s="17" t="s">
        <v>8</v>
      </c>
      <c r="E595" s="76" t="s">
        <v>47</v>
      </c>
      <c r="F595" s="29" t="s">
        <v>9</v>
      </c>
    </row>
    <row r="596" spans="1:6" ht="18" x14ac:dyDescent="0.25">
      <c r="A596" s="19" t="s">
        <v>198</v>
      </c>
      <c r="B596" s="13" t="s">
        <v>29</v>
      </c>
      <c r="C596" s="7">
        <f>18225.38+18006.95+15987.83+17842.54+1641.37+1033.28+919.57+964.06+964.06+929.45</f>
        <v>76514.490000000005</v>
      </c>
      <c r="D596" s="17" t="s">
        <v>8</v>
      </c>
      <c r="E596" s="76" t="s">
        <v>47</v>
      </c>
      <c r="F596" s="29" t="s">
        <v>9</v>
      </c>
    </row>
    <row r="597" spans="1:6" ht="18" x14ac:dyDescent="0.25">
      <c r="A597" s="19" t="s">
        <v>86</v>
      </c>
      <c r="B597" s="13" t="s">
        <v>34</v>
      </c>
      <c r="C597" s="6">
        <v>130000</v>
      </c>
      <c r="D597" s="17" t="s">
        <v>8</v>
      </c>
      <c r="E597" s="76" t="s">
        <v>47</v>
      </c>
      <c r="F597" s="29" t="s">
        <v>9</v>
      </c>
    </row>
    <row r="598" spans="1:6" ht="18" x14ac:dyDescent="0.25">
      <c r="A598" s="19" t="s">
        <v>277</v>
      </c>
      <c r="B598" s="13" t="s">
        <v>34</v>
      </c>
      <c r="C598" s="6">
        <v>30240</v>
      </c>
      <c r="D598" s="17" t="s">
        <v>8</v>
      </c>
      <c r="E598" s="76" t="s">
        <v>54</v>
      </c>
      <c r="F598" s="29" t="s">
        <v>54</v>
      </c>
    </row>
    <row r="599" spans="1:6" x14ac:dyDescent="0.25">
      <c r="A599" s="19" t="s">
        <v>864</v>
      </c>
      <c r="B599" s="13"/>
      <c r="C599" s="123">
        <v>1100</v>
      </c>
      <c r="D599" s="17" t="s">
        <v>76</v>
      </c>
      <c r="E599" s="76" t="s">
        <v>57</v>
      </c>
      <c r="F599" s="29" t="s">
        <v>57</v>
      </c>
    </row>
    <row r="600" spans="1:6" x14ac:dyDescent="0.25">
      <c r="A600" s="14" t="s">
        <v>699</v>
      </c>
      <c r="B600" s="86" t="s">
        <v>700</v>
      </c>
      <c r="C600" s="124"/>
      <c r="D600" s="23"/>
      <c r="E600" s="24"/>
      <c r="F600" s="24"/>
    </row>
    <row r="601" spans="1:6" ht="82.5" x14ac:dyDescent="0.25">
      <c r="A601" s="19" t="s">
        <v>701</v>
      </c>
      <c r="B601" s="70" t="s">
        <v>702</v>
      </c>
      <c r="C601" s="6">
        <v>1800</v>
      </c>
      <c r="D601" s="17" t="s">
        <v>8</v>
      </c>
      <c r="E601" s="76" t="s">
        <v>74</v>
      </c>
      <c r="F601" s="29" t="s">
        <v>74</v>
      </c>
    </row>
    <row r="602" spans="1:6" x14ac:dyDescent="0.25">
      <c r="A602" s="19"/>
      <c r="B602" s="13"/>
      <c r="C602" s="6"/>
      <c r="D602" s="17"/>
      <c r="E602" s="76"/>
      <c r="F602" s="29"/>
    </row>
    <row r="603" spans="1:6" x14ac:dyDescent="0.25">
      <c r="A603" s="65" t="s">
        <v>139</v>
      </c>
      <c r="B603" s="16"/>
      <c r="C603" s="2"/>
      <c r="D603" s="23"/>
      <c r="E603" s="24"/>
      <c r="F603" s="24"/>
    </row>
    <row r="604" spans="1:6" ht="27" x14ac:dyDescent="0.25">
      <c r="A604" s="65" t="s">
        <v>146</v>
      </c>
      <c r="B604" s="13" t="s">
        <v>140</v>
      </c>
      <c r="C604" s="36"/>
      <c r="D604" s="29"/>
      <c r="E604" s="76"/>
      <c r="F604" s="29"/>
    </row>
    <row r="605" spans="1:6" x14ac:dyDescent="0.25">
      <c r="A605" s="35"/>
      <c r="B605" s="13"/>
      <c r="C605" s="36"/>
      <c r="D605" s="29"/>
      <c r="E605" s="76"/>
      <c r="F605" s="29"/>
    </row>
    <row r="606" spans="1:6" ht="27" x14ac:dyDescent="0.25">
      <c r="A606" s="65" t="s">
        <v>147</v>
      </c>
      <c r="B606" s="13" t="s">
        <v>140</v>
      </c>
      <c r="C606" s="36"/>
      <c r="D606" s="29"/>
      <c r="E606" s="76"/>
      <c r="F606" s="29"/>
    </row>
    <row r="607" spans="1:6" x14ac:dyDescent="0.25">
      <c r="A607" s="27" t="s">
        <v>180</v>
      </c>
      <c r="B607" s="87"/>
      <c r="C607" s="26">
        <v>59.24</v>
      </c>
      <c r="D607" s="15" t="s">
        <v>8</v>
      </c>
      <c r="E607" s="88" t="s">
        <v>47</v>
      </c>
      <c r="F607" s="15" t="s">
        <v>47</v>
      </c>
    </row>
    <row r="608" spans="1:6" x14ac:dyDescent="0.25">
      <c r="A608" s="19" t="s">
        <v>179</v>
      </c>
      <c r="B608" s="19"/>
      <c r="C608" s="19">
        <v>7027.8</v>
      </c>
      <c r="D608" s="15" t="s">
        <v>8</v>
      </c>
      <c r="E608" s="88" t="s">
        <v>47</v>
      </c>
      <c r="F608" s="15" t="s">
        <v>47</v>
      </c>
    </row>
    <row r="609" spans="1:6" x14ac:dyDescent="0.25">
      <c r="A609" s="68" t="s">
        <v>223</v>
      </c>
      <c r="B609" s="68"/>
      <c r="C609" s="68">
        <v>3085.5</v>
      </c>
      <c r="D609" s="15" t="s">
        <v>8</v>
      </c>
      <c r="E609" s="88" t="s">
        <v>47</v>
      </c>
      <c r="F609" s="15" t="s">
        <v>54</v>
      </c>
    </row>
    <row r="610" spans="1:6" x14ac:dyDescent="0.25">
      <c r="A610" s="68" t="s">
        <v>224</v>
      </c>
      <c r="B610" s="68"/>
      <c r="C610" s="68">
        <v>3528.7</v>
      </c>
      <c r="D610" s="15" t="s">
        <v>8</v>
      </c>
      <c r="E610" s="15" t="s">
        <v>47</v>
      </c>
      <c r="F610" s="15" t="s">
        <v>54</v>
      </c>
    </row>
    <row r="611" spans="1:6" x14ac:dyDescent="0.25">
      <c r="A611" s="19" t="s">
        <v>225</v>
      </c>
      <c r="B611" s="19"/>
      <c r="C611" s="52">
        <v>10000</v>
      </c>
      <c r="D611" s="29" t="s">
        <v>8</v>
      </c>
      <c r="E611" s="29" t="s">
        <v>47</v>
      </c>
      <c r="F611" s="29" t="s">
        <v>54</v>
      </c>
    </row>
    <row r="612" spans="1:6" x14ac:dyDescent="0.25">
      <c r="A612" s="19" t="s">
        <v>303</v>
      </c>
      <c r="B612" s="19"/>
      <c r="C612" s="19">
        <v>1250</v>
      </c>
      <c r="D612" s="29" t="s">
        <v>8</v>
      </c>
      <c r="E612" s="29" t="s">
        <v>54</v>
      </c>
      <c r="F612" s="29" t="s">
        <v>54</v>
      </c>
    </row>
    <row r="613" spans="1:6" ht="18" x14ac:dyDescent="0.25">
      <c r="A613" s="19" t="s">
        <v>259</v>
      </c>
      <c r="B613" s="30"/>
      <c r="C613" s="1">
        <v>600</v>
      </c>
      <c r="D613" s="19" t="s">
        <v>8</v>
      </c>
      <c r="E613" s="29" t="s">
        <v>54</v>
      </c>
      <c r="F613" s="29" t="s">
        <v>54</v>
      </c>
    </row>
    <row r="614" spans="1:6" ht="18" x14ac:dyDescent="0.25">
      <c r="A614" s="19" t="s">
        <v>313</v>
      </c>
      <c r="B614" s="30"/>
      <c r="C614" s="2">
        <v>1300</v>
      </c>
      <c r="D614" s="19" t="s">
        <v>8</v>
      </c>
      <c r="E614" s="29" t="s">
        <v>54</v>
      </c>
      <c r="F614" s="29" t="s">
        <v>55</v>
      </c>
    </row>
    <row r="615" spans="1:6" x14ac:dyDescent="0.25">
      <c r="A615" s="19" t="s">
        <v>317</v>
      </c>
      <c r="B615" s="19"/>
      <c r="C615" s="52">
        <v>5000</v>
      </c>
      <c r="D615" s="29" t="s">
        <v>8</v>
      </c>
      <c r="E615" s="29" t="s">
        <v>55</v>
      </c>
      <c r="F615" s="29" t="s">
        <v>55</v>
      </c>
    </row>
    <row r="616" spans="1:6" x14ac:dyDescent="0.25">
      <c r="A616" s="19" t="s">
        <v>323</v>
      </c>
      <c r="B616" s="19"/>
      <c r="C616" s="52">
        <f>1900*4.9719</f>
        <v>9446.6099999999988</v>
      </c>
      <c r="D616" s="29" t="s">
        <v>8</v>
      </c>
      <c r="E616" s="29" t="s">
        <v>55</v>
      </c>
      <c r="F616" s="29" t="s">
        <v>55</v>
      </c>
    </row>
    <row r="617" spans="1:6" x14ac:dyDescent="0.25">
      <c r="A617" s="19" t="s">
        <v>416</v>
      </c>
      <c r="B617" s="19"/>
      <c r="C617" s="19">
        <v>7027.8</v>
      </c>
      <c r="D617" s="29" t="s">
        <v>8</v>
      </c>
      <c r="E617" s="29" t="s">
        <v>60</v>
      </c>
      <c r="F617" s="29" t="s">
        <v>60</v>
      </c>
    </row>
    <row r="618" spans="1:6" x14ac:dyDescent="0.25">
      <c r="A618" s="68" t="s">
        <v>429</v>
      </c>
      <c r="B618" s="68"/>
      <c r="C618" s="89">
        <v>12500</v>
      </c>
      <c r="D618" s="15" t="s">
        <v>8</v>
      </c>
      <c r="E618" s="15" t="s">
        <v>60</v>
      </c>
      <c r="F618" s="15" t="s">
        <v>60</v>
      </c>
    </row>
    <row r="619" spans="1:6" x14ac:dyDescent="0.25">
      <c r="A619" s="19" t="s">
        <v>453</v>
      </c>
      <c r="B619" s="19"/>
      <c r="C619" s="52">
        <v>4628.5</v>
      </c>
      <c r="D619" s="29" t="s">
        <v>8</v>
      </c>
      <c r="E619" s="29" t="s">
        <v>62</v>
      </c>
      <c r="F619" s="29" t="s">
        <v>62</v>
      </c>
    </row>
    <row r="620" spans="1:6" x14ac:dyDescent="0.25">
      <c r="A620" s="19" t="s">
        <v>481</v>
      </c>
      <c r="B620" s="19"/>
      <c r="C620" s="52">
        <v>2241</v>
      </c>
      <c r="D620" s="29" t="s">
        <v>8</v>
      </c>
      <c r="E620" s="29" t="s">
        <v>62</v>
      </c>
      <c r="F620" s="29" t="s">
        <v>62</v>
      </c>
    </row>
    <row r="621" spans="1:6" x14ac:dyDescent="0.25">
      <c r="A621" s="19" t="s">
        <v>517</v>
      </c>
      <c r="B621" s="19"/>
      <c r="C621" s="52">
        <f>480*5</f>
        <v>2400</v>
      </c>
      <c r="D621" s="29" t="s">
        <v>8</v>
      </c>
      <c r="E621" s="29" t="s">
        <v>61</v>
      </c>
      <c r="F621" s="29" t="s">
        <v>61</v>
      </c>
    </row>
    <row r="622" spans="1:6" x14ac:dyDescent="0.25">
      <c r="A622" s="19" t="s">
        <v>528</v>
      </c>
      <c r="B622" s="19"/>
      <c r="C622" s="52">
        <v>2000</v>
      </c>
      <c r="D622" s="29" t="s">
        <v>8</v>
      </c>
      <c r="E622" s="29" t="s">
        <v>61</v>
      </c>
      <c r="F622" s="29" t="s">
        <v>61</v>
      </c>
    </row>
    <row r="623" spans="1:6" ht="18" x14ac:dyDescent="0.25">
      <c r="A623" s="35" t="s">
        <v>562</v>
      </c>
      <c r="B623" s="16"/>
      <c r="C623" s="36" t="s">
        <v>563</v>
      </c>
      <c r="D623" s="29" t="s">
        <v>558</v>
      </c>
      <c r="E623" s="29" t="s">
        <v>55</v>
      </c>
      <c r="F623" s="29" t="s">
        <v>55</v>
      </c>
    </row>
    <row r="624" spans="1:6" ht="18" x14ac:dyDescent="0.25">
      <c r="A624" s="35" t="s">
        <v>564</v>
      </c>
      <c r="B624" s="16"/>
      <c r="C624" s="36" t="s">
        <v>565</v>
      </c>
      <c r="D624" s="29" t="s">
        <v>558</v>
      </c>
      <c r="E624" s="29" t="s">
        <v>55</v>
      </c>
      <c r="F624" s="29" t="s">
        <v>60</v>
      </c>
    </row>
    <row r="625" spans="1:6" ht="18" x14ac:dyDescent="0.25">
      <c r="A625" s="35" t="s">
        <v>567</v>
      </c>
      <c r="B625" s="16"/>
      <c r="C625" s="36">
        <f>395*5</f>
        <v>1975</v>
      </c>
      <c r="D625" s="29" t="s">
        <v>558</v>
      </c>
      <c r="E625" s="29" t="s">
        <v>60</v>
      </c>
      <c r="F625" s="29" t="s">
        <v>60</v>
      </c>
    </row>
    <row r="626" spans="1:6" ht="18" x14ac:dyDescent="0.25">
      <c r="A626" s="19" t="s">
        <v>617</v>
      </c>
      <c r="B626" s="19"/>
      <c r="C626" s="52">
        <v>746.39</v>
      </c>
      <c r="D626" s="29" t="s">
        <v>8</v>
      </c>
      <c r="E626" s="29"/>
      <c r="F626" s="29" t="s">
        <v>62</v>
      </c>
    </row>
    <row r="627" spans="1:6" x14ac:dyDescent="0.25">
      <c r="A627" s="19" t="s">
        <v>897</v>
      </c>
      <c r="B627" s="19"/>
      <c r="C627" s="52">
        <v>2000</v>
      </c>
      <c r="D627" s="29" t="s">
        <v>8</v>
      </c>
      <c r="E627" s="29" t="s">
        <v>61</v>
      </c>
      <c r="F627" s="29" t="s">
        <v>61</v>
      </c>
    </row>
    <row r="628" spans="1:6" ht="18" x14ac:dyDescent="0.25">
      <c r="A628" s="19" t="s">
        <v>716</v>
      </c>
      <c r="B628" s="19"/>
      <c r="C628" s="52">
        <v>10731</v>
      </c>
      <c r="D628" s="29" t="s">
        <v>8</v>
      </c>
      <c r="E628" s="29" t="s">
        <v>74</v>
      </c>
      <c r="F628" s="29" t="s">
        <v>74</v>
      </c>
    </row>
    <row r="629" spans="1:6" ht="18" x14ac:dyDescent="0.25">
      <c r="A629" s="19" t="s">
        <v>727</v>
      </c>
      <c r="B629" s="19"/>
      <c r="C629" s="52">
        <v>994.74</v>
      </c>
      <c r="D629" s="29" t="s">
        <v>8</v>
      </c>
      <c r="E629" s="29" t="s">
        <v>74</v>
      </c>
      <c r="F629" s="29" t="s">
        <v>74</v>
      </c>
    </row>
    <row r="630" spans="1:6" ht="27" x14ac:dyDescent="0.25">
      <c r="A630" s="19" t="s">
        <v>743</v>
      </c>
      <c r="B630" s="19"/>
      <c r="C630" s="52">
        <v>70</v>
      </c>
      <c r="D630" s="29" t="s">
        <v>8</v>
      </c>
      <c r="E630" s="29" t="s">
        <v>74</v>
      </c>
      <c r="F630" s="29" t="s">
        <v>74</v>
      </c>
    </row>
    <row r="631" spans="1:6" ht="27" x14ac:dyDescent="0.25">
      <c r="A631" s="19" t="s">
        <v>744</v>
      </c>
      <c r="B631" s="19"/>
      <c r="C631" s="52">
        <f>973+22</f>
        <v>995</v>
      </c>
      <c r="D631" s="29" t="s">
        <v>8</v>
      </c>
      <c r="E631" s="29" t="s">
        <v>74</v>
      </c>
      <c r="F631" s="29" t="s">
        <v>74</v>
      </c>
    </row>
    <row r="632" spans="1:6" x14ac:dyDescent="0.25">
      <c r="A632" s="19" t="s">
        <v>747</v>
      </c>
      <c r="B632" s="19"/>
      <c r="C632" s="19">
        <v>7027.8</v>
      </c>
      <c r="D632" s="29" t="s">
        <v>8</v>
      </c>
      <c r="E632" s="29" t="s">
        <v>74</v>
      </c>
      <c r="F632" s="29" t="s">
        <v>74</v>
      </c>
    </row>
    <row r="633" spans="1:6" x14ac:dyDescent="0.25">
      <c r="A633" s="68" t="s">
        <v>748</v>
      </c>
      <c r="B633" s="68"/>
      <c r="C633" s="68">
        <v>2293.6999999999998</v>
      </c>
      <c r="D633" s="15" t="s">
        <v>8</v>
      </c>
      <c r="E633" s="15" t="s">
        <v>74</v>
      </c>
      <c r="F633" s="15" t="s">
        <v>58</v>
      </c>
    </row>
    <row r="634" spans="1:6" ht="18" x14ac:dyDescent="0.25">
      <c r="A634" s="68" t="s">
        <v>758</v>
      </c>
      <c r="B634" s="68"/>
      <c r="C634" s="89">
        <v>995</v>
      </c>
      <c r="D634" s="15" t="s">
        <v>8</v>
      </c>
      <c r="E634" s="15" t="s">
        <v>58</v>
      </c>
      <c r="F634" s="15" t="s">
        <v>58</v>
      </c>
    </row>
    <row r="635" spans="1:6" x14ac:dyDescent="0.25">
      <c r="A635" s="19" t="s">
        <v>760</v>
      </c>
      <c r="B635" s="19"/>
      <c r="C635" s="19">
        <f>3233.95+3233.95+3233.95</f>
        <v>9701.8499999999985</v>
      </c>
      <c r="D635" s="29" t="s">
        <v>8</v>
      </c>
      <c r="E635" s="29" t="s">
        <v>58</v>
      </c>
      <c r="F635" s="29" t="s">
        <v>58</v>
      </c>
    </row>
    <row r="636" spans="1:6" x14ac:dyDescent="0.25">
      <c r="A636" s="19" t="s">
        <v>787</v>
      </c>
      <c r="B636" s="19"/>
      <c r="C636" s="52">
        <v>110</v>
      </c>
      <c r="D636" s="29" t="s">
        <v>8</v>
      </c>
      <c r="E636" s="29" t="s">
        <v>58</v>
      </c>
      <c r="F636" s="29" t="s">
        <v>59</v>
      </c>
    </row>
    <row r="637" spans="1:6" x14ac:dyDescent="0.25">
      <c r="A637" s="19" t="s">
        <v>801</v>
      </c>
      <c r="B637" s="19"/>
      <c r="C637" s="52">
        <f>650*5</f>
        <v>3250</v>
      </c>
      <c r="D637" s="29" t="s">
        <v>8</v>
      </c>
      <c r="E637" s="29" t="s">
        <v>59</v>
      </c>
      <c r="F637" s="29" t="s">
        <v>59</v>
      </c>
    </row>
    <row r="638" spans="1:6" x14ac:dyDescent="0.25">
      <c r="A638" s="19" t="s">
        <v>804</v>
      </c>
      <c r="B638" s="19"/>
      <c r="C638" s="19">
        <v>519.20000000000005</v>
      </c>
      <c r="D638" s="29" t="s">
        <v>8</v>
      </c>
      <c r="E638" s="29" t="s">
        <v>59</v>
      </c>
      <c r="F638" s="29" t="s">
        <v>59</v>
      </c>
    </row>
    <row r="639" spans="1:6" x14ac:dyDescent="0.25">
      <c r="A639" s="19" t="s">
        <v>813</v>
      </c>
      <c r="B639" s="19"/>
      <c r="C639" s="52">
        <v>1745</v>
      </c>
      <c r="D639" s="29" t="s">
        <v>8</v>
      </c>
      <c r="E639" s="29" t="s">
        <v>59</v>
      </c>
      <c r="F639" s="29" t="s">
        <v>59</v>
      </c>
    </row>
    <row r="640" spans="1:6" x14ac:dyDescent="0.25">
      <c r="A640" s="19" t="s">
        <v>839</v>
      </c>
      <c r="B640" s="19"/>
      <c r="C640" s="52">
        <f>650*4.5</f>
        <v>2925</v>
      </c>
      <c r="D640" s="29" t="s">
        <v>8</v>
      </c>
      <c r="E640" s="29" t="s">
        <v>59</v>
      </c>
      <c r="F640" s="29" t="s">
        <v>59</v>
      </c>
    </row>
    <row r="641" spans="1:6" x14ac:dyDescent="0.25">
      <c r="A641" s="19" t="s">
        <v>847</v>
      </c>
      <c r="B641" s="19"/>
      <c r="C641" s="52">
        <f>4090*4.5</f>
        <v>18405</v>
      </c>
      <c r="D641" s="29" t="s">
        <v>8</v>
      </c>
      <c r="E641" s="29" t="s">
        <v>59</v>
      </c>
      <c r="F641" s="29" t="s">
        <v>59</v>
      </c>
    </row>
    <row r="642" spans="1:6" x14ac:dyDescent="0.25">
      <c r="A642" s="125"/>
      <c r="B642" s="125"/>
      <c r="C642" s="125"/>
      <c r="D642" s="125"/>
      <c r="E642" s="125"/>
      <c r="F642" s="125"/>
    </row>
    <row r="643" spans="1:6" x14ac:dyDescent="0.25">
      <c r="A643" s="125"/>
      <c r="B643" s="125"/>
      <c r="C643" s="125"/>
      <c r="D643" s="125"/>
      <c r="E643" s="125"/>
      <c r="F643" s="125"/>
    </row>
  </sheetData>
  <mergeCells count="15">
    <mergeCell ref="F234:F238"/>
    <mergeCell ref="A1:F1"/>
    <mergeCell ref="A2:A3"/>
    <mergeCell ref="B2:B3"/>
    <mergeCell ref="D2:D3"/>
    <mergeCell ref="E2:E3"/>
    <mergeCell ref="F2:F3"/>
    <mergeCell ref="B266:B267"/>
    <mergeCell ref="D266:D267"/>
    <mergeCell ref="E266:E267"/>
    <mergeCell ref="A234:A238"/>
    <mergeCell ref="B234:B238"/>
    <mergeCell ref="C234:C238"/>
    <mergeCell ref="D234:D238"/>
    <mergeCell ref="E234:E238"/>
  </mergeCells>
  <hyperlinks>
    <hyperlink ref="B202" r:id="rId1" display="https://www.cpv.nxm.ro/cpv/42123400-1-Compresoare-de-aer"/>
  </hyperlinks>
  <pageMargins left="0.7" right="0.7" top="0.75" bottom="0.75" header="0.3" footer="0.3"/>
  <pageSetup paperSize="9"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Anexa 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Gabriela</dc:creator>
  <cp:lastModifiedBy>Gabriela</cp:lastModifiedBy>
  <cp:lastPrinted>2024-08-14T12:32:39Z</cp:lastPrinted>
  <dcterms:created xsi:type="dcterms:W3CDTF">2021-01-18T07:37:09Z</dcterms:created>
  <dcterms:modified xsi:type="dcterms:W3CDTF">2024-10-17T07:48:51Z</dcterms:modified>
</cp:coreProperties>
</file>