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2\Achizitii\PT CRIS\Strategie anuala si PAP 2019\site octombrie\"/>
    </mc:Choice>
  </mc:AlternateContent>
  <bookViews>
    <workbookView xWindow="0" yWindow="0" windowWidth="28800" windowHeight="11730"/>
    <workbookView xWindow="0" yWindow="0" windowWidth="28800" windowHeight="12330"/>
  </bookViews>
  <sheets>
    <sheet name="01.07-30.09.201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4" l="1"/>
  <c r="N25" i="4" l="1"/>
  <c r="N37" i="4" l="1"/>
  <c r="N13" i="4"/>
  <c r="I41" i="4" l="1"/>
  <c r="P39" i="4" l="1"/>
  <c r="N39" i="4"/>
  <c r="I39" i="4" l="1"/>
  <c r="I40" i="4" l="1"/>
  <c r="I38" i="4" l="1"/>
  <c r="I36" i="4" l="1"/>
  <c r="I34" i="4"/>
  <c r="I33" i="4"/>
  <c r="I32" i="4"/>
  <c r="I27" i="4"/>
  <c r="I26" i="4"/>
  <c r="I20" i="4"/>
  <c r="I19" i="4"/>
  <c r="I15" i="4"/>
  <c r="I7" i="4"/>
  <c r="I6" i="4"/>
  <c r="I5" i="4"/>
</calcChain>
</file>

<file path=xl/sharedStrings.xml><?xml version="1.0" encoding="utf-8"?>
<sst xmlns="http://schemas.openxmlformats.org/spreadsheetml/2006/main" count="458" uniqueCount="221">
  <si>
    <t>Nr. crt.</t>
  </si>
  <si>
    <t>Tip contract</t>
  </si>
  <si>
    <t>Nr. contract și data atribuirii</t>
  </si>
  <si>
    <t>Obiect contract</t>
  </si>
  <si>
    <t>Procedura aplicată</t>
  </si>
  <si>
    <t>Număr ofertanți</t>
  </si>
  <si>
    <t>Furnizor/ Prestator/ Executant</t>
  </si>
  <si>
    <t>Parteneri
(asociați/ subcontractanți/ terți susținători)</t>
  </si>
  <si>
    <t>Valoarea prevăzută în contract (RON cu TVA)</t>
  </si>
  <si>
    <t>Sursa finanțării</t>
  </si>
  <si>
    <t>Data de început</t>
  </si>
  <si>
    <t>Data de finalizare prevăzută în contract</t>
  </si>
  <si>
    <t>Modificare a cuantumului prețului prin act adițional / și data acestuia</t>
  </si>
  <si>
    <t>Executarea contractului</t>
  </si>
  <si>
    <t>Preț final
(RON cu TVA)</t>
  </si>
  <si>
    <t>Status
(finalizat / în execuție)</t>
  </si>
  <si>
    <t>Valoare plătită 
(RON cu TVA)</t>
  </si>
  <si>
    <t>Data efectuării plății</t>
  </si>
  <si>
    <t>achizitie directa</t>
  </si>
  <si>
    <t>Servicii de spalatorie inventar moale</t>
  </si>
  <si>
    <t>Fulvex Exim</t>
  </si>
  <si>
    <t>-</t>
  </si>
  <si>
    <t>01.01.2019</t>
  </si>
  <si>
    <t>venituri proprii</t>
  </si>
  <si>
    <t>contract de prestari servicii</t>
  </si>
  <si>
    <t>7670/ 03.12.18</t>
  </si>
  <si>
    <t>Servicii de mentenanță (întreținere și reparații) instalații termice, instalații sanitare, instalații hidrofor și circuite de apă</t>
  </si>
  <si>
    <t>31.12.2019</t>
  </si>
  <si>
    <t>7961/ 14.12.2018</t>
  </si>
  <si>
    <t>ALEXCAM SANIT SRL</t>
  </si>
  <si>
    <t>contract de furnizare</t>
  </si>
  <si>
    <t>7937/ 13.12.2018</t>
  </si>
  <si>
    <t>Motorină EFIX Diesel 51=cantitate maximă 5.200 litri și Benzină fără plumb EFIX 98=cantitate maximă 1.800 litri</t>
  </si>
  <si>
    <t>ROMPETROL DOWNSTREAM SRL</t>
  </si>
  <si>
    <t>Servicii de verificare, revizie, întreținere și reparații la centralele termice, punctul termic și echipamentele din încăperile centralelor termice aparținând UMC, inclusiv manoperă înlocuire piese defecte</t>
  </si>
  <si>
    <t>8201/ 28.12.2018</t>
  </si>
  <si>
    <t>TECTONIC DINAMIC SRL</t>
  </si>
  <si>
    <t>8190/ 27.12.2018</t>
  </si>
  <si>
    <t>Servicii de mentenanţă preventivă şi corectivă sisteme de securitate</t>
  </si>
  <si>
    <t>DIGITAL TEHNO PLUS SRL</t>
  </si>
  <si>
    <t>8202/ 28.12.2018</t>
  </si>
  <si>
    <t>Servicii de asistenta tehnică hardware și software; Servicii de reparare și întreținere calculatoare si periferice informatice</t>
  </si>
  <si>
    <t>GMB COMPUTERS SRL</t>
  </si>
  <si>
    <t>Servicii juridice si servicii de informare juridica</t>
  </si>
  <si>
    <t>Cabinet de avocat "Florea Mamouris Oana Maria"</t>
  </si>
  <si>
    <t>10.01.2019</t>
  </si>
  <si>
    <t>maxim 12 luni</t>
  </si>
  <si>
    <t>CATERING COMPLET SRL</t>
  </si>
  <si>
    <t>venituri proprii+bugete proiecte</t>
  </si>
  <si>
    <t>17.01.2019</t>
  </si>
  <si>
    <t>în execuție</t>
  </si>
  <si>
    <t>UNIQUE PROMO SRL-D</t>
  </si>
  <si>
    <t>Proiect Mentor</t>
  </si>
  <si>
    <t>30.01.2019</t>
  </si>
  <si>
    <t>06.02.2019</t>
  </si>
  <si>
    <t>finalizat</t>
  </si>
  <si>
    <t>SOLUTIONS LINE SRL</t>
  </si>
  <si>
    <t>31.01.2019</t>
  </si>
  <si>
    <t>07.02.2019</t>
  </si>
  <si>
    <t>08.02.2019</t>
  </si>
  <si>
    <t>13.02.2019</t>
  </si>
  <si>
    <t>contract de servicii</t>
  </si>
  <si>
    <t>881/ 08.02.2019</t>
  </si>
  <si>
    <t>633/ 31.01.2019</t>
  </si>
  <si>
    <t>590/ 30.01.2019</t>
  </si>
  <si>
    <t>256/ 17.01.2019</t>
  </si>
  <si>
    <t xml:space="preserve">CONTRACT Servicii de dezinsectie pentru combaterea plosnitelor </t>
  </si>
  <si>
    <t>Nicsor Derating</t>
  </si>
  <si>
    <t>veniturri proprii</t>
  </si>
  <si>
    <t>01.03.2019</t>
  </si>
  <si>
    <t>se deruleaza numai daca e cazul, la cererea beneficiarului</t>
  </si>
  <si>
    <t>1374/ 28.02.2019</t>
  </si>
  <si>
    <t xml:space="preserve">Servicii de consultanță și asistență în vederea implementării Regulamentului (UE) european de protecție a datelor cu caracter personal, nr. 679/27 aprilie 2016, în Universitatea Maritimă din Constanța” </t>
  </si>
  <si>
    <t>PFA Ioniță Valentin-Ion</t>
  </si>
  <si>
    <t>31.05.2019</t>
  </si>
  <si>
    <t>neplatitor de TVA</t>
  </si>
  <si>
    <t>1572/ 08.03.2019</t>
  </si>
  <si>
    <t>Servicii de editare (redactare continut, tehnoredactare, tipografie) publicație "Tomisul Cultural"”, aflată sub egida Universităţii Maritime din Constanţa - Editura Nautica</t>
  </si>
  <si>
    <t>Fundatia Culturala "PRO ARTE"</t>
  </si>
  <si>
    <t>08.03.2019</t>
  </si>
  <si>
    <t>20.05.2019</t>
  </si>
  <si>
    <t>in executie</t>
  </si>
  <si>
    <t>CONTRACT Servicii de dezinsectie si deratizare</t>
  </si>
  <si>
    <t>2001/ 25.03.2019</t>
  </si>
  <si>
    <t>25.03.2019</t>
  </si>
  <si>
    <t>lunar</t>
  </si>
  <si>
    <t xml:space="preserve">Furnizare, transport si distributie energie electrica </t>
  </si>
  <si>
    <t>procedura simplificata</t>
  </si>
  <si>
    <t>TINMAR Energy SA</t>
  </si>
  <si>
    <t>01.06.2018</t>
  </si>
  <si>
    <t xml:space="preserve">Contract de furnizare </t>
  </si>
  <si>
    <t>Furnizare gaze naturale, inclusiv transport, distributie si altele asemenea</t>
  </si>
  <si>
    <t>ENGIE ROMANIA SA</t>
  </si>
  <si>
    <t>Contract de prestari servicii</t>
  </si>
  <si>
    <t>Servicii de paza si protectie, monitorizare si interventie - Lot 1</t>
  </si>
  <si>
    <t>procedura  simplificata</t>
  </si>
  <si>
    <t>Servicii de paza a transporturilor de bunuri si valori - Lot 2</t>
  </si>
  <si>
    <t>2560/   07.05.2018</t>
  </si>
  <si>
    <t>2758/  14.05.2018</t>
  </si>
  <si>
    <t>ZIP ESCORT S.R.L</t>
  </si>
  <si>
    <t>X SERV SRL</t>
  </si>
  <si>
    <t>712/ 04.02.2019</t>
  </si>
  <si>
    <t>8204/  28.12.2018</t>
  </si>
  <si>
    <t>Dialfa Security</t>
  </si>
  <si>
    <t>16.02.2018</t>
  </si>
  <si>
    <t>958/ 16.02.2018</t>
  </si>
  <si>
    <t>procedura  simplificata 2018</t>
  </si>
  <si>
    <t>31.12.2018-28.02.2019</t>
  </si>
  <si>
    <t>7997/ 17.12.2018</t>
  </si>
  <si>
    <t>INTERSAT SRL</t>
  </si>
  <si>
    <t>Lot I_Servicii de internet si televiziune prin cablu</t>
  </si>
  <si>
    <t>7996/ 17.12.2018</t>
  </si>
  <si>
    <t>Lot II_Servicii de telefonie fixa si Servicii de inchiriere PBX, terminale si asigurare suport tehnic</t>
  </si>
  <si>
    <t>1416/ 01.03.2019</t>
  </si>
  <si>
    <t>124/878/ 10.01.2019</t>
  </si>
  <si>
    <t>22/ 04.01.2019</t>
  </si>
  <si>
    <t>Servicii de telefonie mobila</t>
  </si>
  <si>
    <t>RCS &amp; RDS SA</t>
  </si>
  <si>
    <t>04.01.2019</t>
  </si>
  <si>
    <t>DIALFA SECURITY  SRL</t>
  </si>
  <si>
    <t>max. 107,100.00</t>
  </si>
  <si>
    <t>Materiale promotionale 
Lot II, proiect Mentor</t>
  </si>
  <si>
    <t>Materiale promotionale 
Lot I, proiect Mentor</t>
  </si>
  <si>
    <t>Casti audio bluetooth pliabile personalizate, proiect Mentor</t>
  </si>
  <si>
    <t>OBS</t>
  </si>
  <si>
    <t>Elaborat, Serviciul Achiziții publice</t>
  </si>
  <si>
    <t>2360/05.04.2019</t>
  </si>
  <si>
    <t>Cartuse si tonere pentru imprimante, copiatoare si multifunctionale</t>
  </si>
  <si>
    <t>MEDA CONSULT SRL</t>
  </si>
  <si>
    <t>10.04.2019</t>
  </si>
  <si>
    <t>Hârtie, articole de birotică și papetărie</t>
  </si>
  <si>
    <t>RIK SRL</t>
  </si>
  <si>
    <t>Servicii de producție și difuzare în mediul online de materiale educaționale în scop didactic</t>
  </si>
  <si>
    <t>01.05.2019</t>
  </si>
  <si>
    <t>31.04.2020</t>
  </si>
  <si>
    <t xml:space="preserve">Furnizare energie electrică, inclusiv transport, sistem și distributie  </t>
  </si>
  <si>
    <t>2248/   02.04.2019 (15230204/02.04.2019)</t>
  </si>
  <si>
    <t xml:space="preserve">în execuție             </t>
  </si>
  <si>
    <t>PREMIER ENERGY SRL</t>
  </si>
  <si>
    <t>01.06.2019</t>
  </si>
  <si>
    <t>31.05.2020</t>
  </si>
  <si>
    <t>Contract de servicii</t>
  </si>
  <si>
    <t>Servicii de formare profesională în domeniul Dynamic positioning (DP)</t>
  </si>
  <si>
    <t>licitatie deschisa</t>
  </si>
  <si>
    <t>după fiecare sesiune de formare</t>
  </si>
  <si>
    <t>2863/24.04.2019</t>
  </si>
  <si>
    <t>24.04.2019</t>
  </si>
  <si>
    <t>14.05.2019</t>
  </si>
  <si>
    <t>2884/ 25.04.2019</t>
  </si>
  <si>
    <t>10.05.2019</t>
  </si>
  <si>
    <t>3738/04.06.2019 (3518/10.06.2019)</t>
  </si>
  <si>
    <t>Evaluare periodica de catre ARACIS program de studii de licnta "Tehnologii si Sisteme de Telecomunicatii" cf HG1731/2006</t>
  </si>
  <si>
    <t>ARACIS</t>
  </si>
  <si>
    <t>10.06.2019</t>
  </si>
  <si>
    <t>10.12.2019</t>
  </si>
  <si>
    <t>Materiale sanitare lot 1 si 4</t>
  </si>
  <si>
    <t>13.06.2019</t>
  </si>
  <si>
    <t>Electroutil 2002 SRL</t>
  </si>
  <si>
    <t>4360/26.06.2019</t>
  </si>
  <si>
    <t>4401/26.06.2019</t>
  </si>
  <si>
    <t>Lot I_Produse de curățenie</t>
  </si>
  <si>
    <t>Lot II_Materiale de curățenie</t>
  </si>
  <si>
    <t>CORAGEO SRL</t>
  </si>
  <si>
    <t>PIRAMIDA FORTE SRL</t>
  </si>
  <si>
    <t>26.06.2019</t>
  </si>
  <si>
    <t>18.07.2019</t>
  </si>
  <si>
    <t>13.07.2019</t>
  </si>
  <si>
    <t xml:space="preserve">41366.02 prin Act aditional 1 nr.8193/ 27.12.2018        37387.04 prin Act aditional 2 nr.612/ 31.01.2019       </t>
  </si>
  <si>
    <t>Servicii de catering -Organizare evenimente; Servicii de catering-mese servite (Venituri proprii si proiecte)</t>
  </si>
  <si>
    <t>finalizat                   2 contracte subsecvente:        nr.2561/07.05.18 perioada 01.06-31.12.2018; nr.7728/05.12.18 per 01.01-31.05.2019</t>
  </si>
  <si>
    <t>ANEXA 1 LA PROGRAMUL ANUAL AL ACHIZIȚIILOR PUBLICE_CENTRALIZATORUL ACHIZIȚIILOR PUBLICE PESTE 5000 DE EURO/2019 la 30.09.2019</t>
  </si>
  <si>
    <t>Contract de lucrari</t>
  </si>
  <si>
    <t>Lucrari refacere instalatie de protectie la supratensiuni atmosferice (paratrasnet) sediul central</t>
  </si>
  <si>
    <t>Tachyon</t>
  </si>
  <si>
    <t>50 zile</t>
  </si>
  <si>
    <t>rev. 3</t>
  </si>
  <si>
    <t>Lucrari de igienizare - reparatii si vopsitorii lavabile pereti si tavane</t>
  </si>
  <si>
    <t>Donicris Company</t>
  </si>
  <si>
    <t>30 zile lucratoare</t>
  </si>
  <si>
    <t>4802/12.07.2019</t>
  </si>
  <si>
    <t>DP &amp; OFFSHORE EXPERT SRL</t>
  </si>
  <si>
    <t>17.07.2019</t>
  </si>
  <si>
    <t>16.07.2020</t>
  </si>
  <si>
    <t>4918.18.07.2019</t>
  </si>
  <si>
    <t>Sistem de traducere simultana si sonorizare, cu 10 receptori si cabina pentru 2 translatori</t>
  </si>
  <si>
    <t>ABC TEHNO SOLUTIONS SRL</t>
  </si>
  <si>
    <t>01.09.2019</t>
  </si>
  <si>
    <t>Executie lucrari de ridicare rezistenta la foc pereti interiori, Sediul Central al UMC, Str. Mircea cel Batran nr.104, Constanta - ISU</t>
  </si>
  <si>
    <t>5541/13.08.2019</t>
  </si>
  <si>
    <t>19.08.2019</t>
  </si>
  <si>
    <t>Fadmig</t>
  </si>
  <si>
    <t>buget</t>
  </si>
  <si>
    <t xml:space="preserve">LOT 1-Proiectare si executie extindere instalatie semnalizare, detecție si avertizare la incendiu, Sediul Central al Universității Maritime din Constanța, Str. Mircea cel Batran nr.104, Constanta                                                                                              
LOT 2-Proiectare si executie extindere instalatie iluminat de siguranță, Sediul Central al Universității Maritime din Constanța, Str. Mircea cel Batran nr.104, Constanta                    </t>
  </si>
  <si>
    <t>buget si venituri proprii</t>
  </si>
  <si>
    <t>6093/10.09.2019</t>
  </si>
  <si>
    <t>35 zile lucratoare</t>
  </si>
  <si>
    <t>2500 lei/luna</t>
  </si>
  <si>
    <t>Contract de furnizare</t>
  </si>
  <si>
    <t>6769/26.09.2019</t>
  </si>
  <si>
    <t>Lot 1-Laptopuri 5 bucăți</t>
  </si>
  <si>
    <t>proiect CNFIS-FDI-2019-0615/D2</t>
  </si>
  <si>
    <t>26.09.2019</t>
  </si>
  <si>
    <t>7 zile lucratoare</t>
  </si>
  <si>
    <t>04.10.2019</t>
  </si>
  <si>
    <t>6768/26.09.2019</t>
  </si>
  <si>
    <t>Lot 2-Laptopuri 7 bucăți</t>
  </si>
  <si>
    <t>3/20/2019 și 5/21/2019</t>
  </si>
  <si>
    <t>după fiecare operațiune</t>
  </si>
  <si>
    <t>13.08.2019</t>
  </si>
  <si>
    <t>10.09.2019</t>
  </si>
  <si>
    <t>4907/17.07.2019</t>
  </si>
  <si>
    <t>3994/13.06.2019</t>
  </si>
  <si>
    <t>2924/03.05.2019</t>
  </si>
  <si>
    <t>7065/30.09.2019</t>
  </si>
  <si>
    <t>COMTEH</t>
  </si>
  <si>
    <t>19.09.2019</t>
  </si>
  <si>
    <t>in maxim 35 zile lucratoare de la ordinul de incepere a lucrarilor</t>
  </si>
  <si>
    <t>in maxim 50 zile de la ordinul de incepere a lucrarilor</t>
  </si>
  <si>
    <t>Lot 1-in maxim 45 zile lucratoare de la ordinul de incepere a lucrarilor;
Lot 2-in maxim 50 zile lucratoare de la ordinul de incepere a lucrarilor</t>
  </si>
  <si>
    <t>conform ordin de incepere a lucrarilor</t>
  </si>
  <si>
    <t>28.06.2019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</si>
</sst>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18]d\ mmmm\ yyyy;@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2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quotePrefix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38" workbookViewId="0">
      <selection activeCell="K44" sqref="K44"/>
    </sheetView>
    <sheetView tabSelected="1" workbookViewId="1">
      <selection activeCell="E60" sqref="E60"/>
    </sheetView>
  </sheetViews>
  <sheetFormatPr defaultRowHeight="12" x14ac:dyDescent="0.25"/>
  <cols>
    <col min="1" max="1" width="6.5703125" style="36" bestFit="1" customWidth="1"/>
    <col min="2" max="2" width="14.5703125" style="37" customWidth="1"/>
    <col min="3" max="3" width="14.5703125" style="36" customWidth="1"/>
    <col min="4" max="4" width="24" style="37" customWidth="1"/>
    <col min="5" max="5" width="10.85546875" style="38" customWidth="1"/>
    <col min="6" max="6" width="9.28515625" style="36" bestFit="1" customWidth="1"/>
    <col min="7" max="7" width="13.42578125" style="37" customWidth="1"/>
    <col min="8" max="8" width="11.140625" style="37" customWidth="1"/>
    <col min="9" max="9" width="10.85546875" style="37" bestFit="1" customWidth="1"/>
    <col min="10" max="10" width="10" style="36" bestFit="1" customWidth="1"/>
    <col min="11" max="11" width="11.140625" style="37" customWidth="1"/>
    <col min="12" max="12" width="12.140625" style="37" customWidth="1"/>
    <col min="13" max="13" width="11.42578125" style="37" customWidth="1"/>
    <col min="14" max="14" width="9.85546875" style="37" bestFit="1" customWidth="1"/>
    <col min="15" max="15" width="11.42578125" style="36" customWidth="1"/>
    <col min="16" max="16" width="9.85546875" style="37" bestFit="1" customWidth="1"/>
    <col min="17" max="17" width="14.85546875" style="36" customWidth="1"/>
    <col min="18" max="18" width="11.5703125" style="37" customWidth="1"/>
    <col min="19" max="19" width="15.5703125" style="37" customWidth="1"/>
    <col min="20" max="16384" width="9.140625" style="37"/>
  </cols>
  <sheetData>
    <row r="1" spans="1:20" ht="30.75" customHeight="1" x14ac:dyDescent="0.25">
      <c r="A1" s="48" t="s">
        <v>170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0" x14ac:dyDescent="0.25">
      <c r="B2" s="1"/>
      <c r="C2" s="2"/>
      <c r="D2" s="1"/>
      <c r="E2" s="2"/>
      <c r="F2" s="2"/>
      <c r="G2" s="2"/>
      <c r="H2" s="1"/>
      <c r="I2" s="2"/>
      <c r="J2" s="2"/>
      <c r="K2" s="2"/>
      <c r="L2" s="2"/>
      <c r="M2" s="1"/>
      <c r="N2" s="2"/>
      <c r="O2" s="2"/>
      <c r="P2" s="1"/>
      <c r="Q2" s="2"/>
      <c r="R2" s="3" t="s">
        <v>175</v>
      </c>
    </row>
    <row r="3" spans="1:20" s="4" customFormat="1" ht="12.75" customHeight="1" x14ac:dyDescent="0.2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7"/>
      <c r="P3" s="53" t="s">
        <v>14</v>
      </c>
      <c r="Q3" s="47" t="s">
        <v>15</v>
      </c>
      <c r="R3" s="49" t="s">
        <v>124</v>
      </c>
    </row>
    <row r="4" spans="1:20" s="5" customFormat="1" ht="69.7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35" t="s">
        <v>16</v>
      </c>
      <c r="O4" s="35" t="s">
        <v>17</v>
      </c>
      <c r="P4" s="53"/>
      <c r="Q4" s="47"/>
      <c r="R4" s="50"/>
    </row>
    <row r="5" spans="1:20" ht="96" x14ac:dyDescent="0.25">
      <c r="A5" s="6">
        <v>1</v>
      </c>
      <c r="B5" s="7" t="s">
        <v>93</v>
      </c>
      <c r="C5" s="8" t="s">
        <v>105</v>
      </c>
      <c r="D5" s="7" t="s">
        <v>94</v>
      </c>
      <c r="E5" s="6" t="s">
        <v>106</v>
      </c>
      <c r="F5" s="10">
        <v>8</v>
      </c>
      <c r="G5" s="7" t="s">
        <v>103</v>
      </c>
      <c r="H5" s="11" t="s">
        <v>21</v>
      </c>
      <c r="I5" s="12">
        <f>289344.18*1.19</f>
        <v>344319.57419999997</v>
      </c>
      <c r="J5" s="11" t="s">
        <v>23</v>
      </c>
      <c r="K5" s="13" t="s">
        <v>104</v>
      </c>
      <c r="L5" s="11" t="s">
        <v>107</v>
      </c>
      <c r="M5" s="11" t="s">
        <v>167</v>
      </c>
      <c r="N5" s="27">
        <v>416435.79</v>
      </c>
      <c r="O5" s="11" t="s">
        <v>85</v>
      </c>
      <c r="P5" s="15">
        <v>416435.79</v>
      </c>
      <c r="Q5" s="11" t="s">
        <v>55</v>
      </c>
      <c r="R5" s="16"/>
    </row>
    <row r="6" spans="1:20" ht="24" x14ac:dyDescent="0.25">
      <c r="A6" s="11">
        <v>2</v>
      </c>
      <c r="B6" s="16" t="s">
        <v>24</v>
      </c>
      <c r="C6" s="9" t="s">
        <v>25</v>
      </c>
      <c r="D6" s="16" t="s">
        <v>19</v>
      </c>
      <c r="E6" s="11" t="s">
        <v>18</v>
      </c>
      <c r="F6" s="11">
        <v>3</v>
      </c>
      <c r="G6" s="16" t="s">
        <v>20</v>
      </c>
      <c r="H6" s="17" t="s">
        <v>21</v>
      </c>
      <c r="I6" s="18">
        <f>2.49*11000*1.19</f>
        <v>32594.100000000002</v>
      </c>
      <c r="J6" s="11" t="s">
        <v>23</v>
      </c>
      <c r="K6" s="11" t="s">
        <v>22</v>
      </c>
      <c r="L6" s="11" t="s">
        <v>27</v>
      </c>
      <c r="M6" s="16"/>
      <c r="N6" s="21">
        <v>16832.04</v>
      </c>
      <c r="O6" s="11" t="s">
        <v>85</v>
      </c>
      <c r="P6" s="19"/>
      <c r="Q6" s="11" t="s">
        <v>81</v>
      </c>
      <c r="R6" s="16"/>
    </row>
    <row r="7" spans="1:20" ht="60" x14ac:dyDescent="0.25">
      <c r="A7" s="11">
        <v>3</v>
      </c>
      <c r="B7" s="16" t="s">
        <v>24</v>
      </c>
      <c r="C7" s="8" t="s">
        <v>28</v>
      </c>
      <c r="D7" s="16" t="s">
        <v>26</v>
      </c>
      <c r="E7" s="11" t="s">
        <v>18</v>
      </c>
      <c r="F7" s="11">
        <v>1</v>
      </c>
      <c r="G7" s="16" t="s">
        <v>29</v>
      </c>
      <c r="H7" s="17" t="s">
        <v>21</v>
      </c>
      <c r="I7" s="18">
        <f>12*2500*1.19</f>
        <v>35700</v>
      </c>
      <c r="J7" s="11" t="s">
        <v>23</v>
      </c>
      <c r="K7" s="11" t="s">
        <v>22</v>
      </c>
      <c r="L7" s="11" t="s">
        <v>27</v>
      </c>
      <c r="M7" s="16"/>
      <c r="N7" s="21">
        <v>23800</v>
      </c>
      <c r="O7" s="11" t="s">
        <v>85</v>
      </c>
      <c r="P7" s="19"/>
      <c r="Q7" s="11" t="s">
        <v>81</v>
      </c>
      <c r="R7" s="16"/>
    </row>
    <row r="8" spans="1:20" ht="60" x14ac:dyDescent="0.25">
      <c r="A8" s="11">
        <v>4</v>
      </c>
      <c r="B8" s="16" t="s">
        <v>30</v>
      </c>
      <c r="C8" s="8" t="s">
        <v>31</v>
      </c>
      <c r="D8" s="16" t="s">
        <v>32</v>
      </c>
      <c r="E8" s="11" t="s">
        <v>18</v>
      </c>
      <c r="F8" s="11">
        <v>1</v>
      </c>
      <c r="G8" s="16" t="s">
        <v>33</v>
      </c>
      <c r="H8" s="17" t="s">
        <v>21</v>
      </c>
      <c r="I8" s="18">
        <v>51170</v>
      </c>
      <c r="J8" s="11" t="s">
        <v>23</v>
      </c>
      <c r="K8" s="11" t="s">
        <v>22</v>
      </c>
      <c r="L8" s="11" t="s">
        <v>27</v>
      </c>
      <c r="M8" s="16"/>
      <c r="N8" s="21">
        <v>12037.43</v>
      </c>
      <c r="O8" s="11" t="s">
        <v>85</v>
      </c>
      <c r="P8" s="19"/>
      <c r="Q8" s="11" t="s">
        <v>81</v>
      </c>
      <c r="R8" s="16"/>
    </row>
    <row r="9" spans="1:20" ht="39" customHeight="1" x14ac:dyDescent="0.25">
      <c r="A9" s="11">
        <v>5</v>
      </c>
      <c r="B9" s="16" t="s">
        <v>24</v>
      </c>
      <c r="C9" s="8" t="s">
        <v>111</v>
      </c>
      <c r="D9" s="16" t="s">
        <v>110</v>
      </c>
      <c r="E9" s="11" t="s">
        <v>18</v>
      </c>
      <c r="F9" s="11">
        <v>2</v>
      </c>
      <c r="G9" s="16" t="s">
        <v>109</v>
      </c>
      <c r="H9" s="17" t="s">
        <v>21</v>
      </c>
      <c r="I9" s="18">
        <v>22833.72</v>
      </c>
      <c r="J9" s="11" t="s">
        <v>23</v>
      </c>
      <c r="K9" s="11" t="s">
        <v>22</v>
      </c>
      <c r="L9" s="11" t="s">
        <v>27</v>
      </c>
      <c r="M9" s="16"/>
      <c r="N9" s="21">
        <v>17125.29</v>
      </c>
      <c r="O9" s="11" t="s">
        <v>85</v>
      </c>
      <c r="P9" s="19"/>
      <c r="Q9" s="11" t="s">
        <v>81</v>
      </c>
      <c r="R9" s="16"/>
    </row>
    <row r="10" spans="1:20" ht="48.75" customHeight="1" x14ac:dyDescent="0.25">
      <c r="A10" s="11">
        <v>6</v>
      </c>
      <c r="B10" s="16" t="s">
        <v>24</v>
      </c>
      <c r="C10" s="8" t="s">
        <v>108</v>
      </c>
      <c r="D10" s="16" t="s">
        <v>112</v>
      </c>
      <c r="E10" s="11" t="s">
        <v>18</v>
      </c>
      <c r="F10" s="11">
        <v>2</v>
      </c>
      <c r="G10" s="16" t="s">
        <v>109</v>
      </c>
      <c r="H10" s="17" t="s">
        <v>21</v>
      </c>
      <c r="I10" s="18">
        <v>10909.92</v>
      </c>
      <c r="J10" s="11" t="s">
        <v>23</v>
      </c>
      <c r="K10" s="11" t="s">
        <v>22</v>
      </c>
      <c r="L10" s="11" t="s">
        <v>27</v>
      </c>
      <c r="M10" s="16"/>
      <c r="N10" s="21">
        <v>8182.44</v>
      </c>
      <c r="O10" s="11" t="s">
        <v>85</v>
      </c>
      <c r="P10" s="19"/>
      <c r="Q10" s="11" t="s">
        <v>81</v>
      </c>
      <c r="R10" s="16"/>
    </row>
    <row r="11" spans="1:20" ht="36" x14ac:dyDescent="0.25">
      <c r="A11" s="11">
        <v>7</v>
      </c>
      <c r="B11" s="16" t="s">
        <v>24</v>
      </c>
      <c r="C11" s="8" t="s">
        <v>37</v>
      </c>
      <c r="D11" s="16" t="s">
        <v>38</v>
      </c>
      <c r="E11" s="11" t="s">
        <v>18</v>
      </c>
      <c r="F11" s="11">
        <v>1</v>
      </c>
      <c r="G11" s="16" t="s">
        <v>39</v>
      </c>
      <c r="H11" s="17" t="s">
        <v>21</v>
      </c>
      <c r="I11" s="18">
        <v>26345.46</v>
      </c>
      <c r="J11" s="11" t="s">
        <v>23</v>
      </c>
      <c r="K11" s="11" t="s">
        <v>22</v>
      </c>
      <c r="L11" s="11" t="s">
        <v>27</v>
      </c>
      <c r="M11" s="16"/>
      <c r="N11" s="21">
        <v>18266.55</v>
      </c>
      <c r="O11" s="11" t="s">
        <v>85</v>
      </c>
      <c r="P11" s="19"/>
      <c r="Q11" s="11" t="s">
        <v>81</v>
      </c>
      <c r="R11" s="16"/>
    </row>
    <row r="12" spans="1:20" ht="96" x14ac:dyDescent="0.25">
      <c r="A12" s="11">
        <v>8</v>
      </c>
      <c r="B12" s="16" t="s">
        <v>24</v>
      </c>
      <c r="C12" s="8" t="s">
        <v>35</v>
      </c>
      <c r="D12" s="16" t="s">
        <v>34</v>
      </c>
      <c r="E12" s="11" t="s">
        <v>18</v>
      </c>
      <c r="F12" s="11">
        <v>1</v>
      </c>
      <c r="G12" s="16" t="s">
        <v>36</v>
      </c>
      <c r="H12" s="17" t="s">
        <v>21</v>
      </c>
      <c r="I12" s="18">
        <v>25704</v>
      </c>
      <c r="J12" s="11" t="s">
        <v>23</v>
      </c>
      <c r="K12" s="11" t="s">
        <v>22</v>
      </c>
      <c r="L12" s="11" t="s">
        <v>27</v>
      </c>
      <c r="M12" s="16"/>
      <c r="N12" s="21">
        <v>17489</v>
      </c>
      <c r="O12" s="11" t="s">
        <v>85</v>
      </c>
      <c r="P12" s="19"/>
      <c r="Q12" s="11" t="s">
        <v>81</v>
      </c>
      <c r="R12" s="16"/>
    </row>
    <row r="13" spans="1:20" ht="60" x14ac:dyDescent="0.25">
      <c r="A13" s="11">
        <v>9</v>
      </c>
      <c r="B13" s="16" t="s">
        <v>24</v>
      </c>
      <c r="C13" s="8" t="s">
        <v>40</v>
      </c>
      <c r="D13" s="16" t="s">
        <v>41</v>
      </c>
      <c r="E13" s="11" t="s">
        <v>18</v>
      </c>
      <c r="F13" s="11">
        <v>1</v>
      </c>
      <c r="G13" s="16" t="s">
        <v>42</v>
      </c>
      <c r="H13" s="17" t="s">
        <v>21</v>
      </c>
      <c r="I13" s="18">
        <v>113526</v>
      </c>
      <c r="J13" s="11" t="s">
        <v>23</v>
      </c>
      <c r="K13" s="11" t="s">
        <v>22</v>
      </c>
      <c r="L13" s="11" t="s">
        <v>27</v>
      </c>
      <c r="M13" s="16"/>
      <c r="N13" s="20">
        <f>7950*9*1.19</f>
        <v>85144.5</v>
      </c>
      <c r="O13" s="11" t="s">
        <v>85</v>
      </c>
      <c r="P13" s="19"/>
      <c r="Q13" s="11" t="s">
        <v>81</v>
      </c>
      <c r="R13" s="33"/>
      <c r="T13" s="34"/>
    </row>
    <row r="14" spans="1:20" ht="28.5" customHeight="1" x14ac:dyDescent="0.25">
      <c r="A14" s="11">
        <v>10</v>
      </c>
      <c r="B14" s="16" t="s">
        <v>24</v>
      </c>
      <c r="C14" s="8" t="s">
        <v>115</v>
      </c>
      <c r="D14" s="16" t="s">
        <v>116</v>
      </c>
      <c r="E14" s="11" t="s">
        <v>18</v>
      </c>
      <c r="F14" s="11">
        <v>4</v>
      </c>
      <c r="G14" s="16" t="s">
        <v>117</v>
      </c>
      <c r="H14" s="17" t="s">
        <v>21</v>
      </c>
      <c r="I14" s="18">
        <v>23213.33</v>
      </c>
      <c r="J14" s="11" t="s">
        <v>23</v>
      </c>
      <c r="K14" s="11" t="s">
        <v>118</v>
      </c>
      <c r="L14" s="11" t="s">
        <v>27</v>
      </c>
      <c r="M14" s="16"/>
      <c r="N14" s="21">
        <v>16176.16</v>
      </c>
      <c r="O14" s="11" t="s">
        <v>85</v>
      </c>
      <c r="P14" s="19"/>
      <c r="Q14" s="11" t="s">
        <v>81</v>
      </c>
      <c r="R14" s="16"/>
    </row>
    <row r="15" spans="1:20" ht="48" x14ac:dyDescent="0.25">
      <c r="A15" s="11">
        <v>11</v>
      </c>
      <c r="B15" s="16" t="s">
        <v>24</v>
      </c>
      <c r="C15" s="7" t="s">
        <v>114</v>
      </c>
      <c r="D15" s="16" t="s">
        <v>43</v>
      </c>
      <c r="E15" s="11" t="s">
        <v>18</v>
      </c>
      <c r="F15" s="11">
        <v>2</v>
      </c>
      <c r="G15" s="16" t="s">
        <v>44</v>
      </c>
      <c r="H15" s="11" t="s">
        <v>21</v>
      </c>
      <c r="I15" s="22">
        <f>2500*12*1.19</f>
        <v>35700</v>
      </c>
      <c r="J15" s="11" t="s">
        <v>23</v>
      </c>
      <c r="K15" s="16" t="s">
        <v>45</v>
      </c>
      <c r="L15" s="16" t="s">
        <v>46</v>
      </c>
      <c r="M15" s="16"/>
      <c r="N15" s="21">
        <v>19400</v>
      </c>
      <c r="O15" s="11" t="s">
        <v>85</v>
      </c>
      <c r="P15" s="19"/>
      <c r="Q15" s="11" t="s">
        <v>81</v>
      </c>
      <c r="R15" s="10" t="s">
        <v>196</v>
      </c>
    </row>
    <row r="16" spans="1:20" ht="47.25" customHeight="1" x14ac:dyDescent="0.25">
      <c r="A16" s="11">
        <v>12</v>
      </c>
      <c r="B16" s="16" t="s">
        <v>24</v>
      </c>
      <c r="C16" s="7" t="s">
        <v>65</v>
      </c>
      <c r="D16" s="16" t="s">
        <v>168</v>
      </c>
      <c r="E16" s="11" t="s">
        <v>18</v>
      </c>
      <c r="F16" s="11">
        <v>2</v>
      </c>
      <c r="G16" s="16" t="s">
        <v>47</v>
      </c>
      <c r="H16" s="11" t="s">
        <v>21</v>
      </c>
      <c r="I16" s="23" t="s">
        <v>120</v>
      </c>
      <c r="J16" s="11" t="s">
        <v>48</v>
      </c>
      <c r="K16" s="16" t="s">
        <v>49</v>
      </c>
      <c r="L16" s="16" t="s">
        <v>27</v>
      </c>
      <c r="M16" s="16"/>
      <c r="N16" s="21">
        <v>34870.74</v>
      </c>
      <c r="O16" s="11" t="s">
        <v>85</v>
      </c>
      <c r="P16" s="19"/>
      <c r="Q16" s="6" t="s">
        <v>50</v>
      </c>
      <c r="R16" s="16"/>
    </row>
    <row r="17" spans="1:19" ht="24" x14ac:dyDescent="0.25">
      <c r="A17" s="11">
        <v>13</v>
      </c>
      <c r="B17" s="16" t="s">
        <v>30</v>
      </c>
      <c r="C17" s="7" t="s">
        <v>64</v>
      </c>
      <c r="D17" s="16" t="s">
        <v>121</v>
      </c>
      <c r="E17" s="11" t="s">
        <v>18</v>
      </c>
      <c r="F17" s="11">
        <v>8</v>
      </c>
      <c r="G17" s="16" t="s">
        <v>51</v>
      </c>
      <c r="H17" s="11" t="s">
        <v>21</v>
      </c>
      <c r="I17" s="23">
        <v>15374.8</v>
      </c>
      <c r="J17" s="11" t="s">
        <v>52</v>
      </c>
      <c r="K17" s="16" t="s">
        <v>53</v>
      </c>
      <c r="L17" s="16" t="s">
        <v>54</v>
      </c>
      <c r="M17" s="16"/>
      <c r="N17" s="19">
        <v>15374.8</v>
      </c>
      <c r="O17" s="24">
        <v>43511</v>
      </c>
      <c r="P17" s="19">
        <v>15374.8</v>
      </c>
      <c r="Q17" s="6" t="s">
        <v>55</v>
      </c>
      <c r="R17" s="16"/>
    </row>
    <row r="18" spans="1:19" ht="24" x14ac:dyDescent="0.25">
      <c r="A18" s="11">
        <v>14</v>
      </c>
      <c r="B18" s="16" t="s">
        <v>30</v>
      </c>
      <c r="C18" s="7" t="s">
        <v>63</v>
      </c>
      <c r="D18" s="16" t="s">
        <v>122</v>
      </c>
      <c r="E18" s="11" t="s">
        <v>18</v>
      </c>
      <c r="F18" s="11">
        <v>8</v>
      </c>
      <c r="G18" s="16" t="s">
        <v>56</v>
      </c>
      <c r="H18" s="11" t="s">
        <v>21</v>
      </c>
      <c r="I18" s="23">
        <v>15374.8</v>
      </c>
      <c r="J18" s="11" t="s">
        <v>52</v>
      </c>
      <c r="K18" s="16" t="s">
        <v>57</v>
      </c>
      <c r="L18" s="16" t="s">
        <v>58</v>
      </c>
      <c r="M18" s="16"/>
      <c r="N18" s="19">
        <v>15374.8</v>
      </c>
      <c r="O18" s="24">
        <v>43518</v>
      </c>
      <c r="P18" s="19">
        <v>15374.8</v>
      </c>
      <c r="Q18" s="6" t="s">
        <v>55</v>
      </c>
      <c r="R18" s="16"/>
    </row>
    <row r="19" spans="1:19" ht="36" x14ac:dyDescent="0.25">
      <c r="A19" s="10">
        <v>15</v>
      </c>
      <c r="B19" s="7" t="s">
        <v>93</v>
      </c>
      <c r="C19" s="8" t="s">
        <v>101</v>
      </c>
      <c r="D19" s="7" t="s">
        <v>94</v>
      </c>
      <c r="E19" s="10" t="s">
        <v>95</v>
      </c>
      <c r="F19" s="10">
        <v>6</v>
      </c>
      <c r="G19" s="7" t="s">
        <v>100</v>
      </c>
      <c r="H19" s="7" t="s">
        <v>119</v>
      </c>
      <c r="I19" s="12">
        <f>455662.85*1.19</f>
        <v>542238.79149999993</v>
      </c>
      <c r="J19" s="11" t="s">
        <v>23</v>
      </c>
      <c r="K19" s="13" t="s">
        <v>69</v>
      </c>
      <c r="L19" s="11" t="s">
        <v>27</v>
      </c>
      <c r="M19" s="11"/>
      <c r="N19" s="40">
        <v>326044.59999999998</v>
      </c>
      <c r="O19" s="11" t="s">
        <v>85</v>
      </c>
      <c r="P19" s="15"/>
      <c r="Q19" s="11" t="s">
        <v>50</v>
      </c>
      <c r="R19" s="16"/>
    </row>
    <row r="20" spans="1:19" ht="36" x14ac:dyDescent="0.25">
      <c r="A20" s="10">
        <v>16</v>
      </c>
      <c r="B20" s="7" t="s">
        <v>93</v>
      </c>
      <c r="C20" s="8" t="s">
        <v>102</v>
      </c>
      <c r="D20" s="7" t="s">
        <v>96</v>
      </c>
      <c r="E20" s="10" t="s">
        <v>95</v>
      </c>
      <c r="F20" s="10">
        <v>2</v>
      </c>
      <c r="G20" s="11" t="s">
        <v>99</v>
      </c>
      <c r="H20" s="11" t="s">
        <v>21</v>
      </c>
      <c r="I20" s="12">
        <f>13200*1.19</f>
        <v>15708</v>
      </c>
      <c r="J20" s="11" t="s">
        <v>23</v>
      </c>
      <c r="K20" s="13" t="s">
        <v>22</v>
      </c>
      <c r="L20" s="11" t="s">
        <v>27</v>
      </c>
      <c r="M20" s="11"/>
      <c r="N20" s="40">
        <v>10472</v>
      </c>
      <c r="O20" s="11" t="s">
        <v>85</v>
      </c>
      <c r="P20" s="15"/>
      <c r="Q20" s="11" t="s">
        <v>50</v>
      </c>
      <c r="R20" s="16"/>
    </row>
    <row r="21" spans="1:19" ht="47.25" customHeight="1" x14ac:dyDescent="0.25">
      <c r="A21" s="11">
        <v>17</v>
      </c>
      <c r="B21" s="16" t="s">
        <v>30</v>
      </c>
      <c r="C21" s="7" t="s">
        <v>62</v>
      </c>
      <c r="D21" s="16" t="s">
        <v>123</v>
      </c>
      <c r="E21" s="11" t="s">
        <v>18</v>
      </c>
      <c r="F21" s="11">
        <v>6</v>
      </c>
      <c r="G21" s="16" t="s">
        <v>51</v>
      </c>
      <c r="H21" s="11" t="s">
        <v>21</v>
      </c>
      <c r="I21" s="23">
        <v>5597.76</v>
      </c>
      <c r="J21" s="11" t="s">
        <v>52</v>
      </c>
      <c r="K21" s="16" t="s">
        <v>59</v>
      </c>
      <c r="L21" s="16" t="s">
        <v>60</v>
      </c>
      <c r="M21" s="16"/>
      <c r="N21" s="19">
        <v>5597.76</v>
      </c>
      <c r="O21" s="24">
        <v>43518</v>
      </c>
      <c r="P21" s="19">
        <v>5597.76</v>
      </c>
      <c r="Q21" s="6" t="s">
        <v>55</v>
      </c>
      <c r="R21" s="16"/>
    </row>
    <row r="22" spans="1:19" ht="48" x14ac:dyDescent="0.25">
      <c r="A22" s="11">
        <v>18</v>
      </c>
      <c r="B22" s="16" t="s">
        <v>61</v>
      </c>
      <c r="C22" s="7" t="s">
        <v>113</v>
      </c>
      <c r="D22" s="16" t="s">
        <v>66</v>
      </c>
      <c r="E22" s="11" t="s">
        <v>18</v>
      </c>
      <c r="F22" s="11">
        <v>1</v>
      </c>
      <c r="G22" s="16" t="s">
        <v>67</v>
      </c>
      <c r="H22" s="11" t="s">
        <v>21</v>
      </c>
      <c r="I22" s="18">
        <v>63787.5</v>
      </c>
      <c r="J22" s="11" t="s">
        <v>68</v>
      </c>
      <c r="K22" s="16" t="s">
        <v>69</v>
      </c>
      <c r="L22" s="16" t="s">
        <v>27</v>
      </c>
      <c r="M22" s="16"/>
      <c r="N22" s="25"/>
      <c r="O22" s="11"/>
      <c r="P22" s="16"/>
      <c r="Q22" s="10" t="s">
        <v>70</v>
      </c>
      <c r="R22" s="11" t="s">
        <v>75</v>
      </c>
    </row>
    <row r="23" spans="1:19" ht="108" x14ac:dyDescent="0.25">
      <c r="A23" s="11">
        <v>19</v>
      </c>
      <c r="B23" s="16" t="s">
        <v>61</v>
      </c>
      <c r="C23" s="7" t="s">
        <v>71</v>
      </c>
      <c r="D23" s="16" t="s">
        <v>72</v>
      </c>
      <c r="E23" s="11" t="s">
        <v>18</v>
      </c>
      <c r="F23" s="11">
        <v>3</v>
      </c>
      <c r="G23" s="16" t="s">
        <v>73</v>
      </c>
      <c r="H23" s="11" t="s">
        <v>21</v>
      </c>
      <c r="I23" s="18">
        <v>10000</v>
      </c>
      <c r="J23" s="11" t="s">
        <v>23</v>
      </c>
      <c r="K23" s="16" t="s">
        <v>69</v>
      </c>
      <c r="L23" s="16" t="s">
        <v>74</v>
      </c>
      <c r="M23" s="16"/>
      <c r="N23" s="19">
        <v>10000</v>
      </c>
      <c r="O23" s="41">
        <v>43622</v>
      </c>
      <c r="P23" s="19">
        <v>10000</v>
      </c>
      <c r="Q23" s="10" t="s">
        <v>55</v>
      </c>
      <c r="R23" s="11" t="s">
        <v>75</v>
      </c>
    </row>
    <row r="24" spans="1:19" ht="84" x14ac:dyDescent="0.25">
      <c r="A24" s="11">
        <v>20</v>
      </c>
      <c r="B24" s="16" t="s">
        <v>61</v>
      </c>
      <c r="C24" s="7" t="s">
        <v>76</v>
      </c>
      <c r="D24" s="16" t="s">
        <v>77</v>
      </c>
      <c r="E24" s="11" t="s">
        <v>18</v>
      </c>
      <c r="F24" s="11">
        <v>1</v>
      </c>
      <c r="G24" s="16" t="s">
        <v>78</v>
      </c>
      <c r="H24" s="11" t="s">
        <v>21</v>
      </c>
      <c r="I24" s="18">
        <v>5000</v>
      </c>
      <c r="J24" s="11" t="s">
        <v>23</v>
      </c>
      <c r="K24" s="16" t="s">
        <v>79</v>
      </c>
      <c r="L24" s="16" t="s">
        <v>80</v>
      </c>
      <c r="M24" s="16"/>
      <c r="N24" s="19">
        <v>5000</v>
      </c>
      <c r="O24" s="41" t="s">
        <v>206</v>
      </c>
      <c r="P24" s="19">
        <v>5000</v>
      </c>
      <c r="Q24" s="10" t="s">
        <v>55</v>
      </c>
      <c r="R24" s="11" t="s">
        <v>75</v>
      </c>
    </row>
    <row r="25" spans="1:19" ht="29.25" customHeight="1" x14ac:dyDescent="0.25">
      <c r="A25" s="11">
        <v>21</v>
      </c>
      <c r="B25" s="16" t="s">
        <v>61</v>
      </c>
      <c r="C25" s="8" t="s">
        <v>83</v>
      </c>
      <c r="D25" s="16" t="s">
        <v>82</v>
      </c>
      <c r="E25" s="11" t="s">
        <v>18</v>
      </c>
      <c r="F25" s="11">
        <v>2</v>
      </c>
      <c r="G25" s="16" t="s">
        <v>67</v>
      </c>
      <c r="H25" s="11" t="s">
        <v>21</v>
      </c>
      <c r="I25" s="18">
        <v>24556.74</v>
      </c>
      <c r="J25" s="11" t="s">
        <v>23</v>
      </c>
      <c r="K25" s="25" t="s">
        <v>84</v>
      </c>
      <c r="L25" s="16" t="s">
        <v>27</v>
      </c>
      <c r="M25" s="16"/>
      <c r="N25" s="20">
        <f>6530.87+5747.5</f>
        <v>12278.369999999999</v>
      </c>
      <c r="O25" s="6" t="s">
        <v>207</v>
      </c>
      <c r="P25" s="16"/>
      <c r="Q25" s="11" t="s">
        <v>81</v>
      </c>
      <c r="R25" s="11" t="s">
        <v>75</v>
      </c>
      <c r="S25" s="28"/>
    </row>
    <row r="26" spans="1:19" s="1" customFormat="1" ht="108" x14ac:dyDescent="0.25">
      <c r="A26" s="11">
        <v>22</v>
      </c>
      <c r="B26" s="7" t="s">
        <v>90</v>
      </c>
      <c r="C26" s="8" t="s">
        <v>97</v>
      </c>
      <c r="D26" s="7" t="s">
        <v>86</v>
      </c>
      <c r="E26" s="11" t="s">
        <v>87</v>
      </c>
      <c r="F26" s="11">
        <v>5</v>
      </c>
      <c r="G26" s="11" t="s">
        <v>88</v>
      </c>
      <c r="H26" s="17" t="s">
        <v>21</v>
      </c>
      <c r="I26" s="15">
        <f>416605.11*1.19</f>
        <v>495760.08089999994</v>
      </c>
      <c r="J26" s="11" t="s">
        <v>23</v>
      </c>
      <c r="K26" s="26" t="s">
        <v>89</v>
      </c>
      <c r="L26" s="6" t="s">
        <v>74</v>
      </c>
      <c r="M26" s="11"/>
      <c r="N26" s="12">
        <v>428475.58</v>
      </c>
      <c r="O26" s="11" t="s">
        <v>85</v>
      </c>
      <c r="P26" s="12">
        <v>428475.58</v>
      </c>
      <c r="Q26" s="11" t="s">
        <v>169</v>
      </c>
      <c r="R26" s="16"/>
    </row>
    <row r="27" spans="1:19" s="1" customFormat="1" ht="53.25" customHeight="1" x14ac:dyDescent="0.25">
      <c r="A27" s="11">
        <v>23</v>
      </c>
      <c r="B27" s="7" t="s">
        <v>90</v>
      </c>
      <c r="C27" s="8" t="s">
        <v>98</v>
      </c>
      <c r="D27" s="7" t="s">
        <v>91</v>
      </c>
      <c r="E27" s="11" t="s">
        <v>87</v>
      </c>
      <c r="F27" s="11">
        <v>3</v>
      </c>
      <c r="G27" s="11" t="s">
        <v>92</v>
      </c>
      <c r="H27" s="17" t="s">
        <v>21</v>
      </c>
      <c r="I27" s="15">
        <f>138884.58*1.19</f>
        <v>165272.65019999997</v>
      </c>
      <c r="J27" s="11" t="s">
        <v>23</v>
      </c>
      <c r="K27" s="26" t="s">
        <v>89</v>
      </c>
      <c r="L27" s="6" t="s">
        <v>74</v>
      </c>
      <c r="M27" s="11"/>
      <c r="N27" s="12">
        <v>89439.74</v>
      </c>
      <c r="O27" s="11" t="s">
        <v>85</v>
      </c>
      <c r="P27" s="12">
        <v>89439.74</v>
      </c>
      <c r="Q27" s="11" t="s">
        <v>55</v>
      </c>
      <c r="R27" s="16"/>
    </row>
    <row r="28" spans="1:19" s="1" customFormat="1" ht="53.25" customHeight="1" x14ac:dyDescent="0.25">
      <c r="A28" s="11">
        <v>24</v>
      </c>
      <c r="B28" s="7" t="s">
        <v>90</v>
      </c>
      <c r="C28" s="8" t="s">
        <v>126</v>
      </c>
      <c r="D28" s="7" t="s">
        <v>127</v>
      </c>
      <c r="E28" s="11" t="s">
        <v>18</v>
      </c>
      <c r="F28" s="11">
        <v>6</v>
      </c>
      <c r="G28" s="11" t="s">
        <v>128</v>
      </c>
      <c r="H28" s="17" t="s">
        <v>21</v>
      </c>
      <c r="I28" s="15">
        <v>114259.78</v>
      </c>
      <c r="J28" s="11" t="s">
        <v>23</v>
      </c>
      <c r="K28" s="26" t="s">
        <v>129</v>
      </c>
      <c r="L28" s="6" t="s">
        <v>149</v>
      </c>
      <c r="M28" s="11"/>
      <c r="N28" s="15">
        <v>114259.78</v>
      </c>
      <c r="O28" s="24">
        <v>43616</v>
      </c>
      <c r="P28" s="15">
        <v>114259.78</v>
      </c>
      <c r="Q28" s="11" t="s">
        <v>55</v>
      </c>
      <c r="R28" s="16"/>
    </row>
    <row r="29" spans="1:19" s="1" customFormat="1" ht="53.25" customHeight="1" x14ac:dyDescent="0.25">
      <c r="A29" s="11">
        <v>25</v>
      </c>
      <c r="B29" s="7" t="s">
        <v>90</v>
      </c>
      <c r="C29" s="9" t="s">
        <v>145</v>
      </c>
      <c r="D29" s="7" t="s">
        <v>130</v>
      </c>
      <c r="E29" s="11" t="s">
        <v>18</v>
      </c>
      <c r="F29" s="11">
        <v>3</v>
      </c>
      <c r="G29" s="11" t="s">
        <v>131</v>
      </c>
      <c r="H29" s="17" t="s">
        <v>21</v>
      </c>
      <c r="I29" s="15">
        <v>27752.94</v>
      </c>
      <c r="J29" s="11" t="s">
        <v>23</v>
      </c>
      <c r="K29" s="26" t="s">
        <v>146</v>
      </c>
      <c r="L29" s="6" t="s">
        <v>147</v>
      </c>
      <c r="M29" s="11"/>
      <c r="N29" s="15">
        <v>27752.94</v>
      </c>
      <c r="O29" s="24">
        <v>43609</v>
      </c>
      <c r="P29" s="15">
        <v>27752.94</v>
      </c>
      <c r="Q29" s="11" t="s">
        <v>55</v>
      </c>
      <c r="R29" s="16"/>
    </row>
    <row r="30" spans="1:19" s="1" customFormat="1" ht="53.25" customHeight="1" x14ac:dyDescent="0.25">
      <c r="A30" s="11">
        <v>26</v>
      </c>
      <c r="B30" s="7" t="s">
        <v>90</v>
      </c>
      <c r="C30" s="9" t="s">
        <v>158</v>
      </c>
      <c r="D30" s="7" t="s">
        <v>160</v>
      </c>
      <c r="E30" s="11" t="s">
        <v>18</v>
      </c>
      <c r="F30" s="11">
        <v>6</v>
      </c>
      <c r="G30" s="11" t="s">
        <v>162</v>
      </c>
      <c r="H30" s="17" t="s">
        <v>21</v>
      </c>
      <c r="I30" s="15">
        <v>24026.6</v>
      </c>
      <c r="J30" s="11" t="s">
        <v>23</v>
      </c>
      <c r="K30" s="26" t="s">
        <v>164</v>
      </c>
      <c r="L30" s="6" t="s">
        <v>165</v>
      </c>
      <c r="M30" s="11"/>
      <c r="N30" s="14">
        <v>24026.6</v>
      </c>
      <c r="O30" s="41">
        <v>43683</v>
      </c>
      <c r="P30" s="14">
        <v>24026.6</v>
      </c>
      <c r="Q30" s="11" t="s">
        <v>55</v>
      </c>
      <c r="R30" s="16"/>
    </row>
    <row r="31" spans="1:19" s="1" customFormat="1" ht="53.25" customHeight="1" x14ac:dyDescent="0.25">
      <c r="A31" s="11">
        <v>27</v>
      </c>
      <c r="B31" s="7" t="s">
        <v>90</v>
      </c>
      <c r="C31" s="9" t="s">
        <v>159</v>
      </c>
      <c r="D31" s="7" t="s">
        <v>161</v>
      </c>
      <c r="E31" s="11" t="s">
        <v>18</v>
      </c>
      <c r="F31" s="11">
        <v>5</v>
      </c>
      <c r="G31" s="11" t="s">
        <v>163</v>
      </c>
      <c r="H31" s="17" t="s">
        <v>21</v>
      </c>
      <c r="I31" s="15">
        <v>30086.01</v>
      </c>
      <c r="J31" s="11" t="s">
        <v>23</v>
      </c>
      <c r="K31" s="26" t="s">
        <v>164</v>
      </c>
      <c r="L31" s="6" t="s">
        <v>166</v>
      </c>
      <c r="M31" s="11"/>
      <c r="N31" s="14">
        <v>30086.01</v>
      </c>
      <c r="O31" s="41">
        <v>43683</v>
      </c>
      <c r="P31" s="14">
        <v>30086.01</v>
      </c>
      <c r="Q31" s="11" t="s">
        <v>55</v>
      </c>
      <c r="R31" s="16"/>
    </row>
    <row r="32" spans="1:19" ht="48" x14ac:dyDescent="0.25">
      <c r="A32" s="11">
        <v>28</v>
      </c>
      <c r="B32" s="16" t="s">
        <v>61</v>
      </c>
      <c r="C32" s="7" t="s">
        <v>148</v>
      </c>
      <c r="D32" s="16" t="s">
        <v>132</v>
      </c>
      <c r="E32" s="11" t="s">
        <v>18</v>
      </c>
      <c r="F32" s="11">
        <v>1</v>
      </c>
      <c r="G32" s="11" t="s">
        <v>109</v>
      </c>
      <c r="H32" s="11" t="s">
        <v>21</v>
      </c>
      <c r="I32" s="18">
        <f>30000*1.19</f>
        <v>35700</v>
      </c>
      <c r="J32" s="11" t="s">
        <v>23</v>
      </c>
      <c r="K32" s="11" t="s">
        <v>133</v>
      </c>
      <c r="L32" s="11" t="s">
        <v>134</v>
      </c>
      <c r="M32" s="16"/>
      <c r="N32" s="25"/>
      <c r="O32" s="11" t="s">
        <v>85</v>
      </c>
      <c r="P32" s="19"/>
      <c r="Q32" s="10" t="s">
        <v>81</v>
      </c>
      <c r="R32" s="11" t="s">
        <v>75</v>
      </c>
    </row>
    <row r="33" spans="1:18" s="1" customFormat="1" ht="36" x14ac:dyDescent="0.25">
      <c r="A33" s="11">
        <v>29</v>
      </c>
      <c r="B33" s="7" t="s">
        <v>90</v>
      </c>
      <c r="C33" s="8" t="s">
        <v>136</v>
      </c>
      <c r="D33" s="7" t="s">
        <v>135</v>
      </c>
      <c r="E33" s="11" t="s">
        <v>87</v>
      </c>
      <c r="F33" s="11">
        <v>1</v>
      </c>
      <c r="G33" s="11" t="s">
        <v>88</v>
      </c>
      <c r="H33" s="17" t="s">
        <v>21</v>
      </c>
      <c r="I33" s="15">
        <f>561214*1.19</f>
        <v>667844.65999999992</v>
      </c>
      <c r="J33" s="11" t="s">
        <v>23</v>
      </c>
      <c r="K33" s="26" t="s">
        <v>139</v>
      </c>
      <c r="L33" s="6" t="s">
        <v>140</v>
      </c>
      <c r="M33" s="11"/>
      <c r="N33" s="40">
        <v>129362.67</v>
      </c>
      <c r="O33" s="11" t="s">
        <v>85</v>
      </c>
      <c r="P33" s="15"/>
      <c r="Q33" s="11" t="s">
        <v>137</v>
      </c>
      <c r="R33" s="16"/>
    </row>
    <row r="34" spans="1:18" s="1" customFormat="1" ht="53.25" customHeight="1" x14ac:dyDescent="0.25">
      <c r="A34" s="11">
        <v>30</v>
      </c>
      <c r="B34" s="7" t="s">
        <v>90</v>
      </c>
      <c r="C34" s="8" t="s">
        <v>212</v>
      </c>
      <c r="D34" s="7" t="s">
        <v>91</v>
      </c>
      <c r="E34" s="11" t="s">
        <v>87</v>
      </c>
      <c r="F34" s="11">
        <v>4</v>
      </c>
      <c r="G34" s="11" t="s">
        <v>138</v>
      </c>
      <c r="H34" s="17" t="s">
        <v>21</v>
      </c>
      <c r="I34" s="15">
        <f>171169.68*1.19</f>
        <v>203691.91919999997</v>
      </c>
      <c r="J34" s="11" t="s">
        <v>23</v>
      </c>
      <c r="K34" s="26" t="s">
        <v>139</v>
      </c>
      <c r="L34" s="6" t="s">
        <v>140</v>
      </c>
      <c r="M34" s="11"/>
      <c r="N34" s="40">
        <v>2407.1</v>
      </c>
      <c r="O34" s="11" t="s">
        <v>85</v>
      </c>
      <c r="P34" s="15"/>
      <c r="Q34" s="11" t="s">
        <v>50</v>
      </c>
      <c r="R34" s="16"/>
    </row>
    <row r="35" spans="1:18" s="1" customFormat="1" ht="60" x14ac:dyDescent="0.25">
      <c r="A35" s="11">
        <v>31</v>
      </c>
      <c r="B35" s="7" t="s">
        <v>141</v>
      </c>
      <c r="C35" s="8" t="s">
        <v>150</v>
      </c>
      <c r="D35" s="7" t="s">
        <v>151</v>
      </c>
      <c r="E35" s="11" t="s">
        <v>18</v>
      </c>
      <c r="F35" s="11">
        <v>1</v>
      </c>
      <c r="G35" s="11" t="s">
        <v>152</v>
      </c>
      <c r="H35" s="17" t="s">
        <v>21</v>
      </c>
      <c r="I35" s="15">
        <v>22458</v>
      </c>
      <c r="J35" s="11" t="s">
        <v>23</v>
      </c>
      <c r="K35" s="26" t="s">
        <v>153</v>
      </c>
      <c r="L35" s="6" t="s">
        <v>154</v>
      </c>
      <c r="M35" s="11"/>
      <c r="N35" s="27">
        <v>22458</v>
      </c>
      <c r="O35" s="41">
        <v>43628</v>
      </c>
      <c r="P35" s="27"/>
      <c r="Q35" s="11" t="s">
        <v>50</v>
      </c>
      <c r="R35" s="16"/>
    </row>
    <row r="36" spans="1:18" s="1" customFormat="1" ht="38.25" customHeight="1" x14ac:dyDescent="0.25">
      <c r="A36" s="11">
        <v>32</v>
      </c>
      <c r="B36" s="7" t="s">
        <v>90</v>
      </c>
      <c r="C36" s="8" t="s">
        <v>211</v>
      </c>
      <c r="D36" s="7" t="s">
        <v>155</v>
      </c>
      <c r="E36" s="11" t="s">
        <v>18</v>
      </c>
      <c r="F36" s="11">
        <v>6</v>
      </c>
      <c r="G36" s="11" t="s">
        <v>157</v>
      </c>
      <c r="H36" s="17" t="s">
        <v>21</v>
      </c>
      <c r="I36" s="15">
        <f>25014*1.19</f>
        <v>29766.66</v>
      </c>
      <c r="J36" s="11" t="s">
        <v>23</v>
      </c>
      <c r="K36" s="26" t="s">
        <v>156</v>
      </c>
      <c r="L36" s="6" t="s">
        <v>220</v>
      </c>
      <c r="M36" s="11"/>
      <c r="N36" s="40">
        <v>29766.66</v>
      </c>
      <c r="O36" s="41">
        <v>43637</v>
      </c>
      <c r="P36" s="12">
        <v>29766.66</v>
      </c>
      <c r="Q36" s="11" t="s">
        <v>55</v>
      </c>
      <c r="R36" s="16"/>
    </row>
    <row r="37" spans="1:18" s="1" customFormat="1" ht="36" x14ac:dyDescent="0.25">
      <c r="A37" s="11">
        <v>33</v>
      </c>
      <c r="B37" s="7" t="s">
        <v>141</v>
      </c>
      <c r="C37" s="8" t="s">
        <v>179</v>
      </c>
      <c r="D37" s="7" t="s">
        <v>142</v>
      </c>
      <c r="E37" s="11" t="s">
        <v>143</v>
      </c>
      <c r="F37" s="11">
        <v>1</v>
      </c>
      <c r="G37" s="11" t="s">
        <v>180</v>
      </c>
      <c r="H37" s="17" t="s">
        <v>21</v>
      </c>
      <c r="I37" s="15">
        <v>373248</v>
      </c>
      <c r="J37" s="11" t="s">
        <v>23</v>
      </c>
      <c r="K37" s="26" t="s">
        <v>181</v>
      </c>
      <c r="L37" s="6" t="s">
        <v>182</v>
      </c>
      <c r="M37" s="11"/>
      <c r="N37" s="40">
        <f>15140+7564+7574.4+7564+7573+7577</f>
        <v>52992.4</v>
      </c>
      <c r="O37" s="11" t="s">
        <v>144</v>
      </c>
      <c r="P37" s="15"/>
      <c r="Q37" s="11" t="s">
        <v>50</v>
      </c>
      <c r="R37" s="16"/>
    </row>
    <row r="38" spans="1:18" s="1" customFormat="1" ht="60" x14ac:dyDescent="0.25">
      <c r="A38" s="11">
        <v>35</v>
      </c>
      <c r="B38" s="7" t="s">
        <v>171</v>
      </c>
      <c r="C38" s="8" t="s">
        <v>210</v>
      </c>
      <c r="D38" s="7" t="s">
        <v>172</v>
      </c>
      <c r="E38" s="11" t="s">
        <v>18</v>
      </c>
      <c r="F38" s="11">
        <v>1</v>
      </c>
      <c r="G38" s="11" t="s">
        <v>173</v>
      </c>
      <c r="H38" s="17" t="s">
        <v>21</v>
      </c>
      <c r="I38" s="15">
        <f>32000*1.19</f>
        <v>38080</v>
      </c>
      <c r="J38" s="11" t="s">
        <v>23</v>
      </c>
      <c r="K38" s="26" t="s">
        <v>181</v>
      </c>
      <c r="L38" s="6" t="s">
        <v>217</v>
      </c>
      <c r="M38" s="11"/>
      <c r="N38" s="27"/>
      <c r="O38" s="11"/>
      <c r="P38" s="15"/>
      <c r="Q38" s="11" t="s">
        <v>50</v>
      </c>
      <c r="R38" s="11" t="s">
        <v>174</v>
      </c>
    </row>
    <row r="39" spans="1:18" s="1" customFormat="1" ht="48.75" customHeight="1" x14ac:dyDescent="0.25">
      <c r="A39" s="11">
        <v>36</v>
      </c>
      <c r="B39" s="7" t="s">
        <v>90</v>
      </c>
      <c r="C39" s="8" t="s">
        <v>183</v>
      </c>
      <c r="D39" s="7" t="s">
        <v>184</v>
      </c>
      <c r="E39" s="11" t="s">
        <v>18</v>
      </c>
      <c r="F39" s="11">
        <v>3</v>
      </c>
      <c r="G39" s="11" t="s">
        <v>185</v>
      </c>
      <c r="H39" s="17" t="s">
        <v>21</v>
      </c>
      <c r="I39" s="15">
        <f>45005*1.19</f>
        <v>53555.95</v>
      </c>
      <c r="J39" s="11" t="s">
        <v>23</v>
      </c>
      <c r="K39" s="26" t="s">
        <v>165</v>
      </c>
      <c r="L39" s="6" t="s">
        <v>186</v>
      </c>
      <c r="M39" s="11"/>
      <c r="N39" s="15">
        <f>45005*1.19</f>
        <v>53555.95</v>
      </c>
      <c r="O39" s="11" t="s">
        <v>189</v>
      </c>
      <c r="P39" s="15">
        <f>45005*1.19</f>
        <v>53555.95</v>
      </c>
      <c r="Q39" s="11" t="s">
        <v>55</v>
      </c>
      <c r="R39" s="11"/>
    </row>
    <row r="40" spans="1:18" s="1" customFormat="1" ht="36" x14ac:dyDescent="0.25">
      <c r="A40" s="11">
        <v>37</v>
      </c>
      <c r="B40" s="7" t="s">
        <v>171</v>
      </c>
      <c r="C40" s="8" t="s">
        <v>188</v>
      </c>
      <c r="D40" s="7" t="s">
        <v>176</v>
      </c>
      <c r="E40" s="11" t="s">
        <v>18</v>
      </c>
      <c r="F40" s="11">
        <v>5</v>
      </c>
      <c r="G40" s="11" t="s">
        <v>177</v>
      </c>
      <c r="H40" s="17" t="s">
        <v>21</v>
      </c>
      <c r="I40" s="15">
        <f>115194.27*1.19</f>
        <v>137081.1813</v>
      </c>
      <c r="J40" s="11" t="s">
        <v>23</v>
      </c>
      <c r="K40" s="26" t="s">
        <v>208</v>
      </c>
      <c r="L40" s="6" t="s">
        <v>215</v>
      </c>
      <c r="M40" s="11"/>
      <c r="N40" s="27"/>
      <c r="O40" s="11"/>
      <c r="P40" s="15"/>
      <c r="Q40" s="11" t="s">
        <v>81</v>
      </c>
      <c r="R40" s="16" t="s">
        <v>178</v>
      </c>
    </row>
    <row r="41" spans="1:18" s="1" customFormat="1" ht="72" x14ac:dyDescent="0.25">
      <c r="A41" s="11">
        <v>38</v>
      </c>
      <c r="B41" s="7" t="s">
        <v>171</v>
      </c>
      <c r="C41" s="8" t="s">
        <v>194</v>
      </c>
      <c r="D41" s="7" t="s">
        <v>187</v>
      </c>
      <c r="E41" s="11" t="s">
        <v>18</v>
      </c>
      <c r="F41" s="11">
        <v>2</v>
      </c>
      <c r="G41" s="11" t="s">
        <v>190</v>
      </c>
      <c r="H41" s="17" t="s">
        <v>21</v>
      </c>
      <c r="I41" s="15">
        <f>95323.91*1.19</f>
        <v>113435.4529</v>
      </c>
      <c r="J41" s="11" t="s">
        <v>191</v>
      </c>
      <c r="K41" s="26" t="s">
        <v>209</v>
      </c>
      <c r="L41" s="6" t="s">
        <v>216</v>
      </c>
      <c r="M41" s="11"/>
      <c r="N41" s="27"/>
      <c r="O41" s="11"/>
      <c r="P41" s="15"/>
      <c r="Q41" s="11" t="s">
        <v>81</v>
      </c>
      <c r="R41" s="16" t="s">
        <v>195</v>
      </c>
    </row>
    <row r="42" spans="1:18" s="1" customFormat="1" ht="48" x14ac:dyDescent="0.25">
      <c r="A42" s="11">
        <v>39</v>
      </c>
      <c r="B42" s="7" t="s">
        <v>197</v>
      </c>
      <c r="C42" s="8" t="s">
        <v>198</v>
      </c>
      <c r="D42" s="7" t="s">
        <v>199</v>
      </c>
      <c r="E42" s="11" t="s">
        <v>18</v>
      </c>
      <c r="F42" s="11">
        <v>2</v>
      </c>
      <c r="G42" s="11" t="s">
        <v>42</v>
      </c>
      <c r="H42" s="17" t="s">
        <v>21</v>
      </c>
      <c r="I42" s="15">
        <v>12429.55</v>
      </c>
      <c r="J42" s="11" t="s">
        <v>200</v>
      </c>
      <c r="K42" s="26" t="s">
        <v>201</v>
      </c>
      <c r="L42" s="6" t="s">
        <v>203</v>
      </c>
      <c r="M42" s="11"/>
      <c r="N42" s="27"/>
      <c r="O42" s="11"/>
      <c r="P42" s="15"/>
      <c r="Q42" s="11" t="s">
        <v>81</v>
      </c>
      <c r="R42" s="16" t="s">
        <v>202</v>
      </c>
    </row>
    <row r="43" spans="1:18" s="1" customFormat="1" ht="48" x14ac:dyDescent="0.25">
      <c r="A43" s="11">
        <v>40</v>
      </c>
      <c r="B43" s="7" t="s">
        <v>197</v>
      </c>
      <c r="C43" s="8" t="s">
        <v>204</v>
      </c>
      <c r="D43" s="7" t="s">
        <v>205</v>
      </c>
      <c r="E43" s="11" t="s">
        <v>18</v>
      </c>
      <c r="F43" s="11">
        <v>2</v>
      </c>
      <c r="G43" s="11" t="s">
        <v>42</v>
      </c>
      <c r="H43" s="17" t="s">
        <v>21</v>
      </c>
      <c r="I43" s="15">
        <v>17172.89</v>
      </c>
      <c r="J43" s="11" t="s">
        <v>200</v>
      </c>
      <c r="K43" s="26" t="s">
        <v>201</v>
      </c>
      <c r="L43" s="6" t="s">
        <v>203</v>
      </c>
      <c r="M43" s="11"/>
      <c r="N43" s="27"/>
      <c r="O43" s="11"/>
      <c r="P43" s="15"/>
      <c r="Q43" s="11" t="s">
        <v>81</v>
      </c>
      <c r="R43" s="16" t="s">
        <v>202</v>
      </c>
    </row>
    <row r="44" spans="1:18" s="1" customFormat="1" ht="156.75" customHeight="1" x14ac:dyDescent="0.25">
      <c r="A44" s="11">
        <v>41</v>
      </c>
      <c r="B44" s="7" t="s">
        <v>171</v>
      </c>
      <c r="C44" s="8" t="s">
        <v>213</v>
      </c>
      <c r="D44" s="39" t="s">
        <v>192</v>
      </c>
      <c r="E44" s="11" t="s">
        <v>18</v>
      </c>
      <c r="F44" s="11">
        <v>5</v>
      </c>
      <c r="G44" s="11" t="s">
        <v>214</v>
      </c>
      <c r="H44" s="17" t="s">
        <v>21</v>
      </c>
      <c r="I44" s="15">
        <f>(30139.82+96014.21)*1.19</f>
        <v>150123.29569999999</v>
      </c>
      <c r="J44" s="11" t="s">
        <v>193</v>
      </c>
      <c r="K44" s="26" t="s">
        <v>219</v>
      </c>
      <c r="L44" s="6" t="s">
        <v>218</v>
      </c>
      <c r="M44" s="11"/>
      <c r="N44" s="27"/>
      <c r="O44" s="11"/>
      <c r="P44" s="15"/>
      <c r="Q44" s="11" t="s">
        <v>81</v>
      </c>
      <c r="R44" s="16"/>
    </row>
    <row r="45" spans="1:18" s="1" customFormat="1" x14ac:dyDescent="0.25">
      <c r="A45" s="2"/>
      <c r="B45" s="29"/>
      <c r="C45" s="42"/>
      <c r="D45" s="29"/>
      <c r="E45" s="2"/>
      <c r="F45" s="2"/>
      <c r="G45" s="2"/>
      <c r="H45" s="43"/>
      <c r="I45" s="30"/>
      <c r="J45" s="2"/>
      <c r="K45" s="44"/>
      <c r="L45" s="45"/>
      <c r="M45" s="2"/>
      <c r="N45" s="46"/>
      <c r="O45" s="2"/>
      <c r="P45" s="30"/>
      <c r="Q45" s="2"/>
    </row>
    <row r="46" spans="1:18" s="1" customFormat="1" x14ac:dyDescent="0.25">
      <c r="A46" s="2"/>
      <c r="B46" s="29"/>
      <c r="C46" s="42"/>
      <c r="D46" s="29"/>
      <c r="E46" s="2"/>
      <c r="F46" s="2"/>
      <c r="G46" s="2"/>
      <c r="H46" s="43"/>
      <c r="I46" s="30"/>
      <c r="J46" s="2"/>
      <c r="K46" s="44"/>
      <c r="L46" s="45"/>
      <c r="M46" s="2"/>
      <c r="N46" s="46"/>
      <c r="O46" s="2"/>
      <c r="P46" s="30"/>
      <c r="Q46" s="2"/>
    </row>
    <row r="48" spans="1:18" s="28" customFormat="1" ht="20.25" customHeight="1" x14ac:dyDescent="0.25">
      <c r="A48" s="51" t="s">
        <v>125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9" s="28" customFormat="1" x14ac:dyDescent="0.25">
      <c r="A49" s="36"/>
      <c r="B49" s="52"/>
      <c r="C49" s="52"/>
      <c r="D49" s="52"/>
      <c r="E49" s="2"/>
      <c r="F49" s="2"/>
      <c r="G49" s="2"/>
      <c r="H49" s="29"/>
      <c r="I49" s="30"/>
      <c r="J49" s="2"/>
      <c r="K49" s="31"/>
      <c r="L49" s="2"/>
      <c r="M49" s="29"/>
      <c r="N49" s="30"/>
      <c r="O49" s="2"/>
      <c r="P49" s="29"/>
      <c r="Q49" s="29"/>
      <c r="R49" s="32"/>
      <c r="S49" s="32"/>
    </row>
    <row r="50" spans="1:19" ht="15" customHeight="1" x14ac:dyDescent="0.25">
      <c r="Q50" s="37"/>
    </row>
  </sheetData>
  <mergeCells count="20">
    <mergeCell ref="B49:D49"/>
    <mergeCell ref="A48:Q48"/>
    <mergeCell ref="A1:R1"/>
    <mergeCell ref="R3:R4"/>
    <mergeCell ref="J3:J4"/>
    <mergeCell ref="K3:K4"/>
    <mergeCell ref="L3:L4"/>
    <mergeCell ref="M3:M4"/>
    <mergeCell ref="N3:O3"/>
    <mergeCell ref="P3:P4"/>
    <mergeCell ref="F3:F4"/>
    <mergeCell ref="G3:G4"/>
    <mergeCell ref="H3:H4"/>
    <mergeCell ref="I3:I4"/>
    <mergeCell ref="Q3:Q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01.07-30.09.2019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2019-04-01T11:49:27Z</cp:lastPrinted>
  <dcterms:created xsi:type="dcterms:W3CDTF">2018-11-29T07:54:40Z</dcterms:created>
  <dcterms:modified xsi:type="dcterms:W3CDTF">2019-10-08T08:15:21Z</dcterms:modified>
</cp:coreProperties>
</file>