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50.252\Achizitii\2. PAAP-uri si anexe\PAP 2020\postat pe site\"/>
    </mc:Choice>
  </mc:AlternateContent>
  <bookViews>
    <workbookView xWindow="0" yWindow="0" windowWidth="28800" windowHeight="11430"/>
  </bookViews>
  <sheets>
    <sheet name="01.01-31.03.2020"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3" l="1"/>
  <c r="I6" i="3"/>
  <c r="I7" i="3"/>
  <c r="I8" i="3"/>
  <c r="I9" i="3"/>
  <c r="I10" i="3"/>
  <c r="I11" i="3"/>
  <c r="I12" i="3"/>
  <c r="I13" i="3"/>
  <c r="N13" i="3"/>
  <c r="P13" i="3"/>
  <c r="I14" i="3"/>
  <c r="I18" i="3"/>
  <c r="I19" i="3"/>
  <c r="I21" i="3"/>
  <c r="I22" i="3"/>
  <c r="I23" i="3"/>
  <c r="I25" i="3"/>
</calcChain>
</file>

<file path=xl/sharedStrings.xml><?xml version="1.0" encoding="utf-8"?>
<sst xmlns="http://schemas.openxmlformats.org/spreadsheetml/2006/main" count="263" uniqueCount="127">
  <si>
    <t>Nr. crt.</t>
  </si>
  <si>
    <t>Tip contract</t>
  </si>
  <si>
    <t>Nr. contract și data atribuirii</t>
  </si>
  <si>
    <t>Obiect contract</t>
  </si>
  <si>
    <t>Procedura aplicată</t>
  </si>
  <si>
    <t>Număr ofertanți</t>
  </si>
  <si>
    <t>Furnizor/ Prestator/ Executant</t>
  </si>
  <si>
    <t>Parteneri
(asociați/ subcontractanți/ terți susținători)</t>
  </si>
  <si>
    <t>Valoarea prevăzută în contract (RON cu TVA)</t>
  </si>
  <si>
    <t>Sursa finanțării</t>
  </si>
  <si>
    <t>Data de început</t>
  </si>
  <si>
    <t>Data de finalizare prevăzută în contract</t>
  </si>
  <si>
    <t>Modificare a cuantumului prețului prin act adițional / și data acestuia</t>
  </si>
  <si>
    <t>Executarea contractului</t>
  </si>
  <si>
    <t>Preț final
(RON cu TVA)</t>
  </si>
  <si>
    <t>Status
(finalizat / în execuție)</t>
  </si>
  <si>
    <t>Valoare plătită 
(RON cu TVA)</t>
  </si>
  <si>
    <t>Data efectuării plății</t>
  </si>
  <si>
    <t>achizitie directa</t>
  </si>
  <si>
    <t>Servicii de spalatorie inventar moale</t>
  </si>
  <si>
    <t>Fulvex Exim</t>
  </si>
  <si>
    <t>-</t>
  </si>
  <si>
    <t>venituri proprii</t>
  </si>
  <si>
    <t>contract de prestari servicii</t>
  </si>
  <si>
    <t>Servicii de mentenanță (întreținere și reparații) instalații termice, instalații sanitare, instalații hidrofor și circuite de apă</t>
  </si>
  <si>
    <t>31.12.2019</t>
  </si>
  <si>
    <t>ALEXCAM SANIT SRL</t>
  </si>
  <si>
    <t>contract de furnizare</t>
  </si>
  <si>
    <t>Motorină EFIX Diesel 51=cantitate maximă 5.200 litri și Benzină fără plumb EFIX 98=cantitate maximă 1.800 litri</t>
  </si>
  <si>
    <t>ROMPETROL DOWNSTREAM SRL</t>
  </si>
  <si>
    <t>Servicii de verificare, revizie, întreținere și reparații la centralele termice, punctul termic și echipamentele din încăperile centralelor termice aparținând UMC, inclusiv manoperă înlocuire piese defecte</t>
  </si>
  <si>
    <t>TECTONIC DINAMIC SRL</t>
  </si>
  <si>
    <t>Servicii de mentenanţă preventivă şi corectivă sisteme de securitate</t>
  </si>
  <si>
    <t>Servicii de asistenta tehnică hardware și software; Servicii de reparare și întreținere calculatoare si periferice informatice</t>
  </si>
  <si>
    <t>în execuție</t>
  </si>
  <si>
    <t>finalizat</t>
  </si>
  <si>
    <t>in executie</t>
  </si>
  <si>
    <t>lunar</t>
  </si>
  <si>
    <t>procedura simplificata</t>
  </si>
  <si>
    <t>Furnizare gaze naturale, inclusiv transport, distributie si altele asemenea</t>
  </si>
  <si>
    <t>RCS &amp; RDS SA</t>
  </si>
  <si>
    <t>ANEXA 1 LA PROGRAMUL ANUAL AL ACHIZIȚIILOR PUBLICE_CENTRALIZATORUL ACHIZIȚIILOR PUBLICE PESTE 5000 DE EURO - 2020</t>
  </si>
  <si>
    <t>01.01.2020</t>
  </si>
  <si>
    <t>31.12.2020</t>
  </si>
  <si>
    <t xml:space="preserve">Servicii de mentenanta a aparatelor de climatizare, a agregate de racire si a ventiloconvectorilor </t>
  </si>
  <si>
    <t>Graviton Climaserv</t>
  </si>
  <si>
    <t>10277/ 16.12.2019</t>
  </si>
  <si>
    <t>Lot I-Servicii de internet si televiziune prin cablu</t>
  </si>
  <si>
    <t>10278/ 16.12.2019</t>
  </si>
  <si>
    <t>Lot II-Servicii de telefonie fixa si Servicii de inchiriere PBX, terminale si asigurare suport tehnic</t>
  </si>
  <si>
    <t>10384/ 19.12.2019</t>
  </si>
  <si>
    <t>10371/ 18.12.19</t>
  </si>
  <si>
    <t>10559/ 30.12.2019</t>
  </si>
  <si>
    <t>10547/24.12.2019</t>
  </si>
  <si>
    <t>GREENSOFT SRL</t>
  </si>
  <si>
    <t>10546/ 24.12.2019</t>
  </si>
  <si>
    <t>COMTEH SRL</t>
  </si>
  <si>
    <t>10433/ 20.12.2019</t>
  </si>
  <si>
    <t>10581/ 31.12.2019</t>
  </si>
  <si>
    <t>10486/ 20.12.2019</t>
  </si>
  <si>
    <t>NET BRINEL SA</t>
  </si>
  <si>
    <t>30.12.2020</t>
  </si>
  <si>
    <t>Software pentru sisteme de operare si licente-Microsoft EES</t>
  </si>
  <si>
    <t>11/ 06.01.2020</t>
  </si>
  <si>
    <t xml:space="preserve">Servicii de paza si protectie, monitorizare si interventie, mentenanta preventivă și corectivă - Lot 1 </t>
  </si>
  <si>
    <t>X SERV SRL</t>
  </si>
  <si>
    <t>DIALFA SECURITY SRL</t>
  </si>
  <si>
    <t>15.01.2020</t>
  </si>
  <si>
    <t>Servicii de paza a transporturilor de bunuri si valori - Lot 2</t>
  </si>
  <si>
    <t>12/ 06.01.2020</t>
  </si>
  <si>
    <t>ZIP ESCORT SRL</t>
  </si>
  <si>
    <t>Servicii de catering</t>
  </si>
  <si>
    <t>CATERING COMPLET SRL</t>
  </si>
  <si>
    <t>valoare maximală 94,500.00</t>
  </si>
  <si>
    <t>venituri proprii și bugete proiecte</t>
  </si>
  <si>
    <t>231/ 15.01.2020</t>
  </si>
  <si>
    <t>Servicii juridice si servicii de informare juridica</t>
  </si>
  <si>
    <t>Cabinet de Avocat Florea Mamouris Oana Maria</t>
  </si>
  <si>
    <t>Servicii de dezinsectie si deratizare</t>
  </si>
  <si>
    <t>Nicsor Derating</t>
  </si>
  <si>
    <t>in executie accesat 3 luni; maxim 12 luni = 31.416 lei cu TVA</t>
  </si>
  <si>
    <t>695/960/ 31.01.2020</t>
  </si>
  <si>
    <t>764/ 05.02.2020</t>
  </si>
  <si>
    <t>05.02.2020</t>
  </si>
  <si>
    <t>01.02.2020</t>
  </si>
  <si>
    <t>contract de lucrari</t>
  </si>
  <si>
    <t>Fadmig</t>
  </si>
  <si>
    <t>1084/ 19.02.2020</t>
  </si>
  <si>
    <t>12.03.2020</t>
  </si>
  <si>
    <t>24.02.2020</t>
  </si>
  <si>
    <t>Lucrari de reparatii si vopsitorii scara accces secundar Aula Sediul central</t>
  </si>
  <si>
    <t xml:space="preserve">Contract de furnizare </t>
  </si>
  <si>
    <t>2248/   02.04.2019 (15230204/02.04.2019)</t>
  </si>
  <si>
    <t xml:space="preserve">Furnizare energie electrică, inclusiv transport, sistem și distributie  </t>
  </si>
  <si>
    <t>TINMAR Energy SA</t>
  </si>
  <si>
    <t>01.06.2019</t>
  </si>
  <si>
    <t>31.05.2020</t>
  </si>
  <si>
    <t xml:space="preserve">în execuție             </t>
  </si>
  <si>
    <t>2924/03.05.2019</t>
  </si>
  <si>
    <t>PREMIER ENERGY SRL</t>
  </si>
  <si>
    <t>Contract de servicii</t>
  </si>
  <si>
    <t>9796/27.11.2019</t>
  </si>
  <si>
    <t>CONTRACT servicii de mentenanta a licentelor UMS (University Management System) și servicii de asistenta în utilizarea aplicatiei UMS decembrie 2019-noiembrie 2020</t>
  </si>
  <si>
    <t>RED POINT SOFTWARE SOLUTIONS SRL</t>
  </si>
  <si>
    <t>02.12.2019</t>
  </si>
  <si>
    <t>01.12.2020</t>
  </si>
  <si>
    <t>contract de servicii</t>
  </si>
  <si>
    <t>2884/ 25.04.2019</t>
  </si>
  <si>
    <t>Servicii de producție și difuzare în mediul online de materiale educaționale în scop didactic</t>
  </si>
  <si>
    <t>INTERSAT SRL</t>
  </si>
  <si>
    <t>01.05.2019</t>
  </si>
  <si>
    <t>31.04.2020</t>
  </si>
  <si>
    <t>4802/12.07.2019</t>
  </si>
  <si>
    <t>Servicii de formare profesională în domeniul Dynamic positioning (DP)</t>
  </si>
  <si>
    <t>licitatie deschisa</t>
  </si>
  <si>
    <t>DP &amp; OFFSHORE EXPERT SRL</t>
  </si>
  <si>
    <t>17.07.2019</t>
  </si>
  <si>
    <t>16.07.2020</t>
  </si>
  <si>
    <t>după fiecare sesiune de formare</t>
  </si>
  <si>
    <t>18.03.2020</t>
  </si>
  <si>
    <t>827/10.02.2020</t>
  </si>
  <si>
    <t>Servicii de consultanță specializată pentru intocmirea documentatiei de atribuire si derularea procedurii simplificate online pentru atribuirea contractului Lucrari de executie constructii si instalatii, furnizare si montare utilaje, echipamente tehnologice si functionale, utilitati, organizare de santier, amenajari pentru protectia mediului</t>
  </si>
  <si>
    <t>ELVETIC SRL</t>
  </si>
  <si>
    <t>după avizarea contractului de lucrari de către OI</t>
  </si>
  <si>
    <t>la data specificată în ordinul de începere a prestării serviciilor</t>
  </si>
  <si>
    <t>in execuție</t>
  </si>
  <si>
    <t>in execuție - 2 loturi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</si>
</sst>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418]d\ mmmm\ yyyy;@"/>
  </numFmts>
  <fonts count="6"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9"/>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49">
    <xf numFmtId="0" fontId="0" fillId="0" borderId="0" xfId="0"/>
    <xf numFmtId="0" fontId="3" fillId="2" borderId="0" xfId="0" applyFont="1" applyFill="1" applyAlignment="1">
      <alignment horizontal="center" vertical="center" wrapText="1"/>
    </xf>
    <xf numFmtId="0" fontId="3" fillId="2" borderId="0" xfId="0" applyFont="1" applyFill="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quotePrefix="1" applyFont="1" applyFill="1" applyBorder="1" applyAlignment="1">
      <alignment horizontal="center" vertical="center" wrapText="1"/>
    </xf>
    <xf numFmtId="43" fontId="4" fillId="2" borderId="1" xfId="1" applyFont="1" applyFill="1" applyBorder="1" applyAlignment="1">
      <alignment vertical="center" wrapText="1"/>
    </xf>
    <xf numFmtId="4" fontId="4" fillId="2" borderId="1" xfId="0" applyNumberFormat="1" applyFont="1" applyFill="1" applyBorder="1" applyAlignment="1">
      <alignment vertical="center" wrapText="1"/>
    </xf>
    <xf numFmtId="0" fontId="4" fillId="2" borderId="0" xfId="0" applyFont="1" applyFill="1" applyAlignment="1">
      <alignment vertical="center" wrapText="1"/>
    </xf>
    <xf numFmtId="4" fontId="4" fillId="2" borderId="1" xfId="0" applyNumberFormat="1" applyFont="1" applyFill="1" applyBorder="1" applyAlignment="1">
      <alignment horizontal="center" vertical="center" wrapText="1"/>
    </xf>
    <xf numFmtId="43" fontId="4" fillId="2" borderId="0" xfId="0" applyNumberFormat="1" applyFont="1" applyFill="1" applyAlignment="1">
      <alignment vertical="center" wrapText="1"/>
    </xf>
    <xf numFmtId="0" fontId="4" fillId="2" borderId="1" xfId="0" quotePrefix="1" applyFont="1" applyFill="1" applyBorder="1" applyAlignment="1">
      <alignment horizontal="left" vertical="center" wrapText="1"/>
    </xf>
    <xf numFmtId="39" fontId="4" fillId="2" borderId="1" xfId="1" applyNumberFormat="1" applyFont="1" applyFill="1" applyBorder="1" applyAlignment="1">
      <alignment horizontal="right" vertical="center" wrapText="1"/>
    </xf>
    <xf numFmtId="0" fontId="4" fillId="0" borderId="1" xfId="2" applyFont="1" applyFill="1" applyBorder="1" applyAlignment="1">
      <alignment vertical="center" wrapText="1"/>
    </xf>
    <xf numFmtId="0" fontId="4" fillId="2" borderId="1" xfId="2" applyFont="1" applyFill="1" applyBorder="1" applyAlignment="1">
      <alignment horizontal="left" vertical="center" wrapText="1"/>
    </xf>
    <xf numFmtId="0" fontId="4" fillId="2" borderId="0" xfId="0" applyFont="1" applyFill="1" applyAlignment="1">
      <alignment horizontal="center" vertical="center" wrapText="1"/>
    </xf>
    <xf numFmtId="0" fontId="4" fillId="2" borderId="0" xfId="0" applyFont="1" applyFill="1" applyAlignment="1">
      <alignment horizontal="center" wrapText="1"/>
    </xf>
    <xf numFmtId="0" fontId="4" fillId="2" borderId="0" xfId="0" applyFont="1" applyFill="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5" fillId="0" borderId="1" xfId="0" quotePrefix="1" applyFont="1" applyBorder="1" applyAlignment="1">
      <alignment horizontal="center" vertical="center" wrapText="1"/>
    </xf>
    <xf numFmtId="4" fontId="5"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43" fontId="5" fillId="0" borderId="1" xfId="1" applyFont="1" applyBorder="1" applyAlignment="1">
      <alignment vertical="center" wrapText="1"/>
    </xf>
    <xf numFmtId="4" fontId="5" fillId="0" borderId="1" xfId="0" applyNumberFormat="1" applyFont="1" applyFill="1" applyBorder="1" applyAlignment="1">
      <alignment vertical="center" wrapText="1"/>
    </xf>
    <xf numFmtId="0" fontId="5" fillId="2" borderId="1" xfId="0" applyFont="1" applyFill="1" applyBorder="1" applyAlignment="1">
      <alignment horizontal="center" vertical="center" wrapText="1"/>
    </xf>
    <xf numFmtId="0" fontId="5" fillId="0" borderId="0" xfId="0" applyFont="1" applyAlignment="1">
      <alignment vertical="center" wrapText="1"/>
    </xf>
    <xf numFmtId="43" fontId="4" fillId="2" borderId="1" xfId="0" applyNumberFormat="1" applyFont="1" applyFill="1" applyBorder="1" applyAlignment="1">
      <alignment vertical="center" wrapText="1"/>
    </xf>
    <xf numFmtId="43" fontId="4" fillId="2" borderId="1" xfId="0" applyNumberFormat="1" applyFont="1" applyFill="1" applyBorder="1" applyAlignment="1">
      <alignment horizontal="center" vertical="center" wrapText="1"/>
    </xf>
    <xf numFmtId="43" fontId="4" fillId="2" borderId="1" xfId="0" quotePrefix="1" applyNumberFormat="1" applyFont="1" applyFill="1" applyBorder="1" applyAlignment="1">
      <alignment horizontal="center" vertical="center" wrapText="1"/>
    </xf>
    <xf numFmtId="43" fontId="4" fillId="2" borderId="1" xfId="1" applyNumberFormat="1" applyFont="1" applyFill="1" applyBorder="1" applyAlignment="1">
      <alignment vertical="center" wrapText="1"/>
    </xf>
    <xf numFmtId="43" fontId="5" fillId="2" borderId="1" xfId="0" applyNumberFormat="1" applyFont="1" applyFill="1" applyBorder="1" applyAlignment="1">
      <alignment horizontal="right" vertical="center" wrapText="1"/>
    </xf>
    <xf numFmtId="43" fontId="5" fillId="2" borderId="1" xfId="0" applyNumberFormat="1" applyFont="1" applyFill="1" applyBorder="1" applyAlignment="1">
      <alignment horizontal="center" vertical="center" wrapText="1"/>
    </xf>
    <xf numFmtId="43" fontId="5" fillId="2" borderId="1" xfId="0" applyNumberFormat="1" applyFont="1" applyFill="1" applyBorder="1" applyAlignment="1">
      <alignment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cellXfs>
  <cellStyles count="3">
    <cellStyle name="Comma" xfId="1" builtinId="3"/>
    <cellStyle name="Normal" xfId="0" builtinId="0"/>
    <cellStyle name="Normal 2" xfId="2"/>
  </cellStyles>
  <dxfs count="0"/>
  <tableStyles count="0" defaultTableStyle="TableStyleMedium2" defaultPivotStyle="PivotStyleLight16"/>
  <colors>
    <mruColors>
      <color rgb="FF99CCFF"/>
      <color rgb="FF170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22" workbookViewId="0">
      <selection activeCell="R22" sqref="R22"/>
    </sheetView>
  </sheetViews>
  <sheetFormatPr defaultColWidth="9.140625" defaultRowHeight="12.75" x14ac:dyDescent="0.2"/>
  <cols>
    <col min="1" max="1" width="6.5703125" style="19" bestFit="1" customWidth="1"/>
    <col min="2" max="2" width="14.5703125" style="12" customWidth="1"/>
    <col min="3" max="3" width="11.28515625" style="20" customWidth="1"/>
    <col min="4" max="4" width="23.42578125" style="21" customWidth="1"/>
    <col min="5" max="5" width="10.85546875" style="12" customWidth="1"/>
    <col min="6" max="6" width="9.28515625" style="19" bestFit="1" customWidth="1"/>
    <col min="7" max="7" width="13.42578125" style="12" customWidth="1"/>
    <col min="8" max="8" width="11.140625" style="12" customWidth="1"/>
    <col min="9" max="9" width="10.85546875" style="12" bestFit="1" customWidth="1"/>
    <col min="10" max="10" width="9.140625" style="19"/>
    <col min="11" max="11" width="10.5703125" style="12" customWidth="1"/>
    <col min="12" max="12" width="12.140625" style="12" customWidth="1"/>
    <col min="13" max="13" width="11.42578125" style="12" customWidth="1"/>
    <col min="14" max="14" width="11.7109375" style="12" bestFit="1" customWidth="1"/>
    <col min="15" max="15" width="13.140625" style="19" customWidth="1"/>
    <col min="16" max="16" width="9.85546875" style="12" bestFit="1" customWidth="1"/>
    <col min="17" max="17" width="14.85546875" style="19" customWidth="1"/>
    <col min="18" max="19" width="9.7109375" style="12" bestFit="1" customWidth="1"/>
    <col min="20" max="16384" width="9.140625" style="12"/>
  </cols>
  <sheetData>
    <row r="1" spans="1:19" s="2" customFormat="1" ht="15.75" customHeight="1" x14ac:dyDescent="0.25">
      <c r="A1" s="1"/>
      <c r="B1" s="48" t="s">
        <v>41</v>
      </c>
      <c r="C1" s="48"/>
      <c r="D1" s="48"/>
      <c r="E1" s="48"/>
      <c r="F1" s="48"/>
      <c r="G1" s="48"/>
      <c r="H1" s="48"/>
      <c r="I1" s="48"/>
      <c r="J1" s="48"/>
      <c r="K1" s="48"/>
      <c r="L1" s="48"/>
      <c r="M1" s="48"/>
      <c r="N1" s="48"/>
      <c r="O1" s="48"/>
      <c r="P1" s="48"/>
      <c r="Q1" s="48"/>
    </row>
    <row r="2" spans="1:19" s="2" customFormat="1" x14ac:dyDescent="0.2">
      <c r="A2" s="1"/>
      <c r="B2" s="3"/>
      <c r="C2" s="4"/>
      <c r="D2" s="5"/>
      <c r="E2" s="3"/>
      <c r="F2" s="44"/>
      <c r="G2" s="44"/>
      <c r="H2" s="3"/>
      <c r="I2" s="44"/>
      <c r="J2" s="44"/>
      <c r="K2" s="44"/>
      <c r="L2" s="44"/>
      <c r="M2" s="3"/>
      <c r="N2" s="44"/>
      <c r="O2" s="44"/>
      <c r="P2" s="3"/>
      <c r="Q2" s="44"/>
    </row>
    <row r="3" spans="1:19" s="1" customFormat="1" ht="12.75" customHeight="1" x14ac:dyDescent="0.25">
      <c r="A3" s="47" t="s">
        <v>0</v>
      </c>
      <c r="B3" s="47" t="s">
        <v>1</v>
      </c>
      <c r="C3" s="47" t="s">
        <v>2</v>
      </c>
      <c r="D3" s="47" t="s">
        <v>3</v>
      </c>
      <c r="E3" s="47" t="s">
        <v>4</v>
      </c>
      <c r="F3" s="47" t="s">
        <v>5</v>
      </c>
      <c r="G3" s="47" t="s">
        <v>6</v>
      </c>
      <c r="H3" s="47" t="s">
        <v>7</v>
      </c>
      <c r="I3" s="47" t="s">
        <v>8</v>
      </c>
      <c r="J3" s="47" t="s">
        <v>9</v>
      </c>
      <c r="K3" s="47" t="s">
        <v>10</v>
      </c>
      <c r="L3" s="47" t="s">
        <v>11</v>
      </c>
      <c r="M3" s="47" t="s">
        <v>12</v>
      </c>
      <c r="N3" s="47" t="s">
        <v>13</v>
      </c>
      <c r="O3" s="47"/>
      <c r="P3" s="47" t="s">
        <v>14</v>
      </c>
      <c r="Q3" s="47" t="s">
        <v>15</v>
      </c>
    </row>
    <row r="4" spans="1:19" s="2" customFormat="1" ht="69.75" customHeight="1" x14ac:dyDescent="0.25">
      <c r="A4" s="47"/>
      <c r="B4" s="47"/>
      <c r="C4" s="47"/>
      <c r="D4" s="47"/>
      <c r="E4" s="47"/>
      <c r="F4" s="47"/>
      <c r="G4" s="47"/>
      <c r="H4" s="47"/>
      <c r="I4" s="47"/>
      <c r="J4" s="47"/>
      <c r="K4" s="47"/>
      <c r="L4" s="47"/>
      <c r="M4" s="47"/>
      <c r="N4" s="43" t="s">
        <v>16</v>
      </c>
      <c r="O4" s="43" t="s">
        <v>17</v>
      </c>
      <c r="P4" s="47"/>
      <c r="Q4" s="47"/>
    </row>
    <row r="5" spans="1:19" ht="25.5" x14ac:dyDescent="0.25">
      <c r="A5" s="6">
        <v>1</v>
      </c>
      <c r="B5" s="7" t="s">
        <v>23</v>
      </c>
      <c r="C5" s="6" t="s">
        <v>51</v>
      </c>
      <c r="D5" s="8" t="s">
        <v>19</v>
      </c>
      <c r="E5" s="7" t="s">
        <v>18</v>
      </c>
      <c r="F5" s="6">
        <v>5</v>
      </c>
      <c r="G5" s="8" t="s">
        <v>20</v>
      </c>
      <c r="H5" s="9" t="s">
        <v>21</v>
      </c>
      <c r="I5" s="10">
        <f>2.48*10000*1.19</f>
        <v>29512</v>
      </c>
      <c r="J5" s="6" t="s">
        <v>22</v>
      </c>
      <c r="K5" s="6" t="s">
        <v>42</v>
      </c>
      <c r="L5" s="6" t="s">
        <v>43</v>
      </c>
      <c r="M5" s="7"/>
      <c r="N5" s="36">
        <v>6574.45</v>
      </c>
      <c r="O5" s="6" t="s">
        <v>37</v>
      </c>
      <c r="P5" s="11"/>
      <c r="Q5" s="6" t="s">
        <v>125</v>
      </c>
    </row>
    <row r="6" spans="1:19" ht="51" x14ac:dyDescent="0.25">
      <c r="A6" s="6">
        <v>2</v>
      </c>
      <c r="B6" s="8" t="s">
        <v>23</v>
      </c>
      <c r="C6" s="6" t="s">
        <v>50</v>
      </c>
      <c r="D6" s="8" t="s">
        <v>44</v>
      </c>
      <c r="E6" s="7" t="s">
        <v>18</v>
      </c>
      <c r="F6" s="6">
        <v>3</v>
      </c>
      <c r="G6" s="8" t="s">
        <v>45</v>
      </c>
      <c r="H6" s="9" t="s">
        <v>21</v>
      </c>
      <c r="I6" s="10">
        <f>25531.25*1.19</f>
        <v>30382.1875</v>
      </c>
      <c r="J6" s="6" t="s">
        <v>22</v>
      </c>
      <c r="K6" s="6" t="s">
        <v>42</v>
      </c>
      <c r="L6" s="6" t="s">
        <v>43</v>
      </c>
      <c r="M6" s="7"/>
      <c r="N6" s="36"/>
      <c r="O6" s="6" t="s">
        <v>37</v>
      </c>
      <c r="P6" s="11"/>
      <c r="Q6" s="6" t="s">
        <v>125</v>
      </c>
    </row>
    <row r="7" spans="1:19" ht="57.75" customHeight="1" x14ac:dyDescent="0.25">
      <c r="A7" s="6">
        <v>3</v>
      </c>
      <c r="B7" s="8" t="s">
        <v>23</v>
      </c>
      <c r="C7" s="6" t="s">
        <v>46</v>
      </c>
      <c r="D7" s="8" t="s">
        <v>47</v>
      </c>
      <c r="E7" s="6" t="s">
        <v>18</v>
      </c>
      <c r="F7" s="6">
        <v>2</v>
      </c>
      <c r="G7" s="8" t="s">
        <v>40</v>
      </c>
      <c r="H7" s="6" t="s">
        <v>21</v>
      </c>
      <c r="I7" s="13">
        <f>17208*1.19</f>
        <v>20477.52</v>
      </c>
      <c r="J7" s="6" t="s">
        <v>22</v>
      </c>
      <c r="K7" s="6" t="s">
        <v>42</v>
      </c>
      <c r="L7" s="6" t="s">
        <v>43</v>
      </c>
      <c r="M7" s="6"/>
      <c r="N7" s="37">
        <v>10816.94</v>
      </c>
      <c r="O7" s="6" t="s">
        <v>37</v>
      </c>
      <c r="P7" s="6"/>
      <c r="Q7" s="6" t="s">
        <v>125</v>
      </c>
    </row>
    <row r="8" spans="1:19" ht="69.75" customHeight="1" x14ac:dyDescent="0.25">
      <c r="A8" s="6">
        <v>4</v>
      </c>
      <c r="B8" s="8" t="s">
        <v>23</v>
      </c>
      <c r="C8" s="6" t="s">
        <v>48</v>
      </c>
      <c r="D8" s="8" t="s">
        <v>49</v>
      </c>
      <c r="E8" s="6" t="s">
        <v>18</v>
      </c>
      <c r="F8" s="6">
        <v>2</v>
      </c>
      <c r="G8" s="8" t="s">
        <v>40</v>
      </c>
      <c r="H8" s="6" t="s">
        <v>21</v>
      </c>
      <c r="I8" s="13">
        <f>6883.2*1.19</f>
        <v>8191.0079999999998</v>
      </c>
      <c r="J8" s="6" t="s">
        <v>22</v>
      </c>
      <c r="K8" s="6" t="s">
        <v>42</v>
      </c>
      <c r="L8" s="6" t="s">
        <v>43</v>
      </c>
      <c r="M8" s="6"/>
      <c r="N8" s="37">
        <v>2047.75</v>
      </c>
      <c r="O8" s="6" t="s">
        <v>37</v>
      </c>
      <c r="P8" s="6"/>
      <c r="Q8" s="6" t="s">
        <v>125</v>
      </c>
    </row>
    <row r="9" spans="1:19" ht="63.75" x14ac:dyDescent="0.25">
      <c r="A9" s="6">
        <v>5</v>
      </c>
      <c r="B9" s="8" t="s">
        <v>23</v>
      </c>
      <c r="C9" s="8" t="s">
        <v>52</v>
      </c>
      <c r="D9" s="8" t="s">
        <v>24</v>
      </c>
      <c r="E9" s="7" t="s">
        <v>18</v>
      </c>
      <c r="F9" s="6">
        <v>1</v>
      </c>
      <c r="G9" s="8" t="s">
        <v>26</v>
      </c>
      <c r="H9" s="9" t="s">
        <v>21</v>
      </c>
      <c r="I9" s="10">
        <f>12*2300*1.19</f>
        <v>32844</v>
      </c>
      <c r="J9" s="6" t="s">
        <v>22</v>
      </c>
      <c r="K9" s="6" t="s">
        <v>42</v>
      </c>
      <c r="L9" s="6" t="s">
        <v>43</v>
      </c>
      <c r="M9" s="9" t="s">
        <v>21</v>
      </c>
      <c r="N9" s="38">
        <v>8449</v>
      </c>
      <c r="O9" s="6" t="s">
        <v>37</v>
      </c>
      <c r="P9" s="13"/>
      <c r="Q9" s="6" t="s">
        <v>125</v>
      </c>
    </row>
    <row r="10" spans="1:19" ht="76.5" x14ac:dyDescent="0.25">
      <c r="A10" s="6">
        <v>6</v>
      </c>
      <c r="B10" s="8" t="s">
        <v>23</v>
      </c>
      <c r="C10" s="8" t="s">
        <v>53</v>
      </c>
      <c r="D10" s="8" t="s">
        <v>33</v>
      </c>
      <c r="E10" s="7" t="s">
        <v>18</v>
      </c>
      <c r="F10" s="6">
        <v>2</v>
      </c>
      <c r="G10" s="8" t="s">
        <v>54</v>
      </c>
      <c r="H10" s="9" t="s">
        <v>21</v>
      </c>
      <c r="I10" s="10">
        <f>6400*12*1.19</f>
        <v>91392</v>
      </c>
      <c r="J10" s="6" t="s">
        <v>22</v>
      </c>
      <c r="K10" s="6" t="s">
        <v>42</v>
      </c>
      <c r="L10" s="6" t="s">
        <v>43</v>
      </c>
      <c r="M10" s="9" t="s">
        <v>21</v>
      </c>
      <c r="N10" s="36">
        <v>17609.62</v>
      </c>
      <c r="O10" s="6" t="s">
        <v>37</v>
      </c>
      <c r="P10" s="13"/>
      <c r="Q10" s="6" t="s">
        <v>125</v>
      </c>
    </row>
    <row r="11" spans="1:19" ht="38.25" x14ac:dyDescent="0.25">
      <c r="A11" s="6">
        <v>7</v>
      </c>
      <c r="B11" s="8" t="s">
        <v>23</v>
      </c>
      <c r="C11" s="8" t="s">
        <v>55</v>
      </c>
      <c r="D11" s="8" t="s">
        <v>32</v>
      </c>
      <c r="E11" s="7" t="s">
        <v>18</v>
      </c>
      <c r="F11" s="6">
        <v>2</v>
      </c>
      <c r="G11" s="8" t="s">
        <v>56</v>
      </c>
      <c r="H11" s="9" t="s">
        <v>21</v>
      </c>
      <c r="I11" s="10">
        <f>13842*1.19</f>
        <v>16471.98</v>
      </c>
      <c r="J11" s="6" t="s">
        <v>22</v>
      </c>
      <c r="K11" s="6" t="s">
        <v>42</v>
      </c>
      <c r="L11" s="6" t="s">
        <v>43</v>
      </c>
      <c r="M11" s="9" t="s">
        <v>21</v>
      </c>
      <c r="N11" s="36">
        <v>2745.34</v>
      </c>
      <c r="O11" s="6" t="s">
        <v>37</v>
      </c>
      <c r="P11" s="11"/>
      <c r="Q11" s="6" t="s">
        <v>125</v>
      </c>
    </row>
    <row r="12" spans="1:19" ht="63.75" x14ac:dyDescent="0.25">
      <c r="A12" s="6">
        <v>8</v>
      </c>
      <c r="B12" s="8" t="s">
        <v>27</v>
      </c>
      <c r="C12" s="8" t="s">
        <v>57</v>
      </c>
      <c r="D12" s="8" t="s">
        <v>28</v>
      </c>
      <c r="E12" s="7" t="s">
        <v>18</v>
      </c>
      <c r="F12" s="6">
        <v>2</v>
      </c>
      <c r="G12" s="8" t="s">
        <v>29</v>
      </c>
      <c r="H12" s="9" t="s">
        <v>21</v>
      </c>
      <c r="I12" s="10">
        <f>43000*1.19</f>
        <v>51170</v>
      </c>
      <c r="J12" s="6" t="s">
        <v>22</v>
      </c>
      <c r="K12" s="6" t="s">
        <v>42</v>
      </c>
      <c r="L12" s="6" t="s">
        <v>43</v>
      </c>
      <c r="M12" s="7"/>
      <c r="N12" s="36">
        <v>3215.05</v>
      </c>
      <c r="O12" s="6" t="s">
        <v>37</v>
      </c>
      <c r="P12" s="11"/>
      <c r="Q12" s="6" t="s">
        <v>125</v>
      </c>
    </row>
    <row r="13" spans="1:19" ht="38.25" x14ac:dyDescent="0.25">
      <c r="A13" s="6">
        <v>9</v>
      </c>
      <c r="B13" s="8" t="s">
        <v>27</v>
      </c>
      <c r="C13" s="8" t="s">
        <v>59</v>
      </c>
      <c r="D13" s="8" t="s">
        <v>62</v>
      </c>
      <c r="E13" s="7" t="s">
        <v>18</v>
      </c>
      <c r="F13" s="6">
        <v>2</v>
      </c>
      <c r="G13" s="8" t="s">
        <v>60</v>
      </c>
      <c r="H13" s="9" t="s">
        <v>21</v>
      </c>
      <c r="I13" s="10">
        <f>43628.53*1.19</f>
        <v>51917.950699999994</v>
      </c>
      <c r="J13" s="6" t="s">
        <v>22</v>
      </c>
      <c r="K13" s="6" t="s">
        <v>25</v>
      </c>
      <c r="L13" s="6" t="s">
        <v>61</v>
      </c>
      <c r="M13" s="9" t="s">
        <v>21</v>
      </c>
      <c r="N13" s="39">
        <f>43628.53*1.19</f>
        <v>51917.950699999994</v>
      </c>
      <c r="O13" s="6" t="s">
        <v>67</v>
      </c>
      <c r="P13" s="10">
        <f>43628.53*1.19</f>
        <v>51917.950699999994</v>
      </c>
      <c r="Q13" s="6" t="s">
        <v>35</v>
      </c>
    </row>
    <row r="14" spans="1:19" ht="114.75" x14ac:dyDescent="0.25">
      <c r="A14" s="6">
        <v>10</v>
      </c>
      <c r="B14" s="8" t="s">
        <v>23</v>
      </c>
      <c r="C14" s="8" t="s">
        <v>58</v>
      </c>
      <c r="D14" s="8" t="s">
        <v>30</v>
      </c>
      <c r="E14" s="7" t="s">
        <v>18</v>
      </c>
      <c r="F14" s="6">
        <v>1</v>
      </c>
      <c r="G14" s="8" t="s">
        <v>31</v>
      </c>
      <c r="H14" s="9" t="s">
        <v>21</v>
      </c>
      <c r="I14" s="10">
        <f>27700*1.19</f>
        <v>32963</v>
      </c>
      <c r="J14" s="6" t="s">
        <v>22</v>
      </c>
      <c r="K14" s="6" t="s">
        <v>42</v>
      </c>
      <c r="L14" s="6" t="s">
        <v>43</v>
      </c>
      <c r="M14" s="9" t="s">
        <v>21</v>
      </c>
      <c r="N14" s="36">
        <v>7680</v>
      </c>
      <c r="O14" s="6" t="s">
        <v>37</v>
      </c>
      <c r="P14" s="11"/>
      <c r="Q14" s="6" t="s">
        <v>125</v>
      </c>
      <c r="R14" s="14"/>
      <c r="S14" s="14"/>
    </row>
    <row r="15" spans="1:19" ht="59.25" customHeight="1" x14ac:dyDescent="0.25">
      <c r="A15" s="6">
        <v>11</v>
      </c>
      <c r="B15" s="8" t="s">
        <v>23</v>
      </c>
      <c r="C15" s="8" t="s">
        <v>63</v>
      </c>
      <c r="D15" s="8" t="s">
        <v>64</v>
      </c>
      <c r="E15" s="7" t="s">
        <v>38</v>
      </c>
      <c r="F15" s="6">
        <v>7</v>
      </c>
      <c r="G15" s="8" t="s">
        <v>65</v>
      </c>
      <c r="H15" s="15" t="s">
        <v>66</v>
      </c>
      <c r="I15" s="16">
        <v>622573.73</v>
      </c>
      <c r="J15" s="6" t="s">
        <v>22</v>
      </c>
      <c r="K15" s="6" t="s">
        <v>67</v>
      </c>
      <c r="L15" s="6" t="s">
        <v>43</v>
      </c>
      <c r="M15" s="6" t="s">
        <v>21</v>
      </c>
      <c r="N15" s="36">
        <v>161079.47</v>
      </c>
      <c r="O15" s="6" t="s">
        <v>37</v>
      </c>
      <c r="P15" s="11"/>
      <c r="Q15" s="6" t="s">
        <v>125</v>
      </c>
    </row>
    <row r="16" spans="1:19" ht="48" customHeight="1" x14ac:dyDescent="0.25">
      <c r="A16" s="6">
        <v>12</v>
      </c>
      <c r="B16" s="8" t="s">
        <v>23</v>
      </c>
      <c r="C16" s="8" t="s">
        <v>69</v>
      </c>
      <c r="D16" s="8" t="s">
        <v>68</v>
      </c>
      <c r="E16" s="7" t="s">
        <v>38</v>
      </c>
      <c r="F16" s="6">
        <v>4</v>
      </c>
      <c r="G16" s="8" t="s">
        <v>70</v>
      </c>
      <c r="H16" s="9" t="s">
        <v>21</v>
      </c>
      <c r="I16" s="16">
        <v>18564</v>
      </c>
      <c r="J16" s="6" t="s">
        <v>22</v>
      </c>
      <c r="K16" s="6" t="s">
        <v>67</v>
      </c>
      <c r="L16" s="6" t="s">
        <v>43</v>
      </c>
      <c r="M16" s="6" t="s">
        <v>21</v>
      </c>
      <c r="N16" s="36">
        <v>4099.49</v>
      </c>
      <c r="O16" s="6" t="s">
        <v>37</v>
      </c>
      <c r="P16" s="11"/>
      <c r="Q16" s="6" t="s">
        <v>125</v>
      </c>
    </row>
    <row r="17" spans="1:20" ht="57" customHeight="1" x14ac:dyDescent="0.25">
      <c r="A17" s="6">
        <v>13</v>
      </c>
      <c r="B17" s="8" t="s">
        <v>23</v>
      </c>
      <c r="C17" s="8" t="s">
        <v>75</v>
      </c>
      <c r="D17" s="8" t="s">
        <v>71</v>
      </c>
      <c r="E17" s="7" t="s">
        <v>18</v>
      </c>
      <c r="F17" s="6">
        <v>1</v>
      </c>
      <c r="G17" s="8" t="s">
        <v>72</v>
      </c>
      <c r="H17" s="9" t="s">
        <v>21</v>
      </c>
      <c r="I17" s="16" t="s">
        <v>73</v>
      </c>
      <c r="J17" s="6" t="s">
        <v>74</v>
      </c>
      <c r="K17" s="6" t="s">
        <v>67</v>
      </c>
      <c r="L17" s="6" t="s">
        <v>43</v>
      </c>
      <c r="M17" s="6" t="s">
        <v>21</v>
      </c>
      <c r="N17" s="36">
        <v>3501.75</v>
      </c>
      <c r="O17" s="6" t="s">
        <v>37</v>
      </c>
      <c r="P17" s="11"/>
      <c r="Q17" s="6" t="s">
        <v>125</v>
      </c>
    </row>
    <row r="18" spans="1:20" ht="51" x14ac:dyDescent="0.25">
      <c r="A18" s="6">
        <v>14</v>
      </c>
      <c r="B18" s="8" t="s">
        <v>23</v>
      </c>
      <c r="C18" s="6" t="s">
        <v>81</v>
      </c>
      <c r="D18" s="8" t="s">
        <v>76</v>
      </c>
      <c r="E18" s="7" t="s">
        <v>18</v>
      </c>
      <c r="F18" s="6">
        <v>2</v>
      </c>
      <c r="G18" s="8" t="s">
        <v>77</v>
      </c>
      <c r="H18" s="9"/>
      <c r="I18" s="16">
        <f>2200*3*1.19</f>
        <v>7854</v>
      </c>
      <c r="J18" s="6" t="s">
        <v>22</v>
      </c>
      <c r="K18" s="6" t="s">
        <v>84</v>
      </c>
      <c r="L18" s="6" t="s">
        <v>43</v>
      </c>
      <c r="M18" s="6"/>
      <c r="N18" s="36">
        <v>6308</v>
      </c>
      <c r="O18" s="6"/>
      <c r="P18" s="11"/>
      <c r="Q18" s="6" t="s">
        <v>80</v>
      </c>
    </row>
    <row r="19" spans="1:20" ht="57" customHeight="1" x14ac:dyDescent="0.25">
      <c r="A19" s="6">
        <v>15</v>
      </c>
      <c r="B19" s="8" t="s">
        <v>23</v>
      </c>
      <c r="C19" s="6" t="s">
        <v>82</v>
      </c>
      <c r="D19" s="17" t="s">
        <v>78</v>
      </c>
      <c r="E19" s="7" t="s">
        <v>18</v>
      </c>
      <c r="F19" s="6">
        <v>2</v>
      </c>
      <c r="G19" s="8" t="s">
        <v>79</v>
      </c>
      <c r="H19" s="9"/>
      <c r="I19" s="16">
        <f>(24556.74+14400)*1.19</f>
        <v>46358.520600000003</v>
      </c>
      <c r="J19" s="6" t="s">
        <v>22</v>
      </c>
      <c r="K19" s="6" t="s">
        <v>83</v>
      </c>
      <c r="L19" s="6" t="s">
        <v>43</v>
      </c>
      <c r="M19" s="6"/>
      <c r="N19" s="36">
        <v>14352.51</v>
      </c>
      <c r="O19" s="6"/>
      <c r="P19" s="11"/>
      <c r="Q19" s="6" t="s">
        <v>126</v>
      </c>
    </row>
    <row r="20" spans="1:20" ht="57" customHeight="1" x14ac:dyDescent="0.25">
      <c r="A20" s="6">
        <v>16</v>
      </c>
      <c r="B20" s="8" t="s">
        <v>23</v>
      </c>
      <c r="C20" s="6" t="s">
        <v>120</v>
      </c>
      <c r="D20" s="17" t="s">
        <v>121</v>
      </c>
      <c r="E20" s="7" t="s">
        <v>18</v>
      </c>
      <c r="F20" s="6">
        <v>1</v>
      </c>
      <c r="G20" s="8" t="s">
        <v>122</v>
      </c>
      <c r="H20" s="9"/>
      <c r="I20" s="16">
        <v>53550</v>
      </c>
      <c r="J20" s="6" t="s">
        <v>22</v>
      </c>
      <c r="K20" s="6" t="s">
        <v>124</v>
      </c>
      <c r="L20" s="6" t="s">
        <v>123</v>
      </c>
      <c r="M20" s="6"/>
      <c r="N20" s="36"/>
      <c r="O20" s="6"/>
      <c r="P20" s="11"/>
      <c r="Q20" s="6" t="s">
        <v>125</v>
      </c>
    </row>
    <row r="21" spans="1:20" ht="57" customHeight="1" x14ac:dyDescent="0.25">
      <c r="A21" s="6">
        <v>17</v>
      </c>
      <c r="B21" s="8" t="s">
        <v>85</v>
      </c>
      <c r="C21" s="6" t="s">
        <v>87</v>
      </c>
      <c r="D21" s="18" t="s">
        <v>90</v>
      </c>
      <c r="E21" s="7" t="s">
        <v>18</v>
      </c>
      <c r="F21" s="6">
        <v>2</v>
      </c>
      <c r="G21" s="8" t="s">
        <v>86</v>
      </c>
      <c r="H21" s="9"/>
      <c r="I21" s="16">
        <f>39965.36*1.19</f>
        <v>47558.778399999996</v>
      </c>
      <c r="J21" s="6" t="s">
        <v>22</v>
      </c>
      <c r="K21" s="6" t="s">
        <v>89</v>
      </c>
      <c r="L21" s="6" t="s">
        <v>88</v>
      </c>
      <c r="M21" s="6"/>
      <c r="N21" s="36">
        <v>47558.77</v>
      </c>
      <c r="O21" s="6" t="s">
        <v>119</v>
      </c>
      <c r="P21" s="11"/>
      <c r="Q21" s="6" t="s">
        <v>35</v>
      </c>
    </row>
    <row r="22" spans="1:20" s="31" customFormat="1" ht="48" x14ac:dyDescent="0.25">
      <c r="A22" s="22">
        <v>18</v>
      </c>
      <c r="B22" s="23" t="s">
        <v>91</v>
      </c>
      <c r="C22" s="24" t="s">
        <v>92</v>
      </c>
      <c r="D22" s="23" t="s">
        <v>93</v>
      </c>
      <c r="E22" s="22" t="s">
        <v>38</v>
      </c>
      <c r="F22" s="22">
        <v>1</v>
      </c>
      <c r="G22" s="23" t="s">
        <v>94</v>
      </c>
      <c r="H22" s="25" t="s">
        <v>21</v>
      </c>
      <c r="I22" s="26">
        <f>561214*1.19</f>
        <v>667844.65999999992</v>
      </c>
      <c r="J22" s="22" t="s">
        <v>22</v>
      </c>
      <c r="K22" s="27" t="s">
        <v>95</v>
      </c>
      <c r="L22" s="28" t="s">
        <v>96</v>
      </c>
      <c r="M22" s="22"/>
      <c r="N22" s="40">
        <v>95523.96</v>
      </c>
      <c r="O22" s="28" t="s">
        <v>37</v>
      </c>
      <c r="P22" s="29"/>
      <c r="Q22" s="22" t="s">
        <v>97</v>
      </c>
    </row>
    <row r="23" spans="1:20" s="31" customFormat="1" ht="53.25" customHeight="1" x14ac:dyDescent="0.25">
      <c r="A23" s="22">
        <v>19</v>
      </c>
      <c r="B23" s="23" t="s">
        <v>91</v>
      </c>
      <c r="C23" s="24" t="s">
        <v>98</v>
      </c>
      <c r="D23" s="23" t="s">
        <v>39</v>
      </c>
      <c r="E23" s="22" t="s">
        <v>38</v>
      </c>
      <c r="F23" s="22">
        <v>4</v>
      </c>
      <c r="G23" s="23" t="s">
        <v>99</v>
      </c>
      <c r="H23" s="25" t="s">
        <v>21</v>
      </c>
      <c r="I23" s="26">
        <f>171169.68*1.19</f>
        <v>203691.91919999997</v>
      </c>
      <c r="J23" s="22" t="s">
        <v>22</v>
      </c>
      <c r="K23" s="27" t="s">
        <v>95</v>
      </c>
      <c r="L23" s="28" t="s">
        <v>96</v>
      </c>
      <c r="M23" s="22"/>
      <c r="N23" s="40">
        <v>60164.49</v>
      </c>
      <c r="O23" s="28" t="s">
        <v>37</v>
      </c>
      <c r="P23" s="29"/>
      <c r="Q23" s="22" t="s">
        <v>34</v>
      </c>
    </row>
    <row r="24" spans="1:20" s="31" customFormat="1" ht="93.75" customHeight="1" x14ac:dyDescent="0.25">
      <c r="A24" s="22">
        <v>20</v>
      </c>
      <c r="B24" s="23" t="s">
        <v>100</v>
      </c>
      <c r="C24" s="24" t="s">
        <v>101</v>
      </c>
      <c r="D24" s="7" t="s">
        <v>102</v>
      </c>
      <c r="E24" s="22" t="s">
        <v>18</v>
      </c>
      <c r="F24" s="22">
        <v>1</v>
      </c>
      <c r="G24" s="45" t="s">
        <v>103</v>
      </c>
      <c r="H24" s="25" t="s">
        <v>21</v>
      </c>
      <c r="I24" s="26">
        <v>33929.279999999999</v>
      </c>
      <c r="J24" s="22" t="s">
        <v>22</v>
      </c>
      <c r="K24" s="27" t="s">
        <v>104</v>
      </c>
      <c r="L24" s="28" t="s">
        <v>105</v>
      </c>
      <c r="M24" s="22"/>
      <c r="N24" s="41">
        <v>8482.32</v>
      </c>
      <c r="O24" s="28" t="s">
        <v>37</v>
      </c>
      <c r="P24" s="26"/>
      <c r="Q24" s="22" t="s">
        <v>36</v>
      </c>
    </row>
    <row r="25" spans="1:20" s="35" customFormat="1" ht="48" x14ac:dyDescent="0.25">
      <c r="A25" s="22">
        <v>21</v>
      </c>
      <c r="B25" s="30" t="s">
        <v>106</v>
      </c>
      <c r="C25" s="23" t="s">
        <v>107</v>
      </c>
      <c r="D25" s="30" t="s">
        <v>108</v>
      </c>
      <c r="E25" s="22" t="s">
        <v>18</v>
      </c>
      <c r="F25" s="22">
        <v>1</v>
      </c>
      <c r="G25" s="23" t="s">
        <v>109</v>
      </c>
      <c r="H25" s="22" t="s">
        <v>21</v>
      </c>
      <c r="I25" s="32">
        <f>30000*1.19</f>
        <v>35700</v>
      </c>
      <c r="J25" s="22" t="s">
        <v>22</v>
      </c>
      <c r="K25" s="22" t="s">
        <v>110</v>
      </c>
      <c r="L25" s="22" t="s">
        <v>111</v>
      </c>
      <c r="M25" s="30"/>
      <c r="N25" s="42">
        <v>11623.92</v>
      </c>
      <c r="O25" s="28" t="s">
        <v>37</v>
      </c>
      <c r="P25" s="33"/>
      <c r="Q25" s="34" t="s">
        <v>36</v>
      </c>
      <c r="R25" s="46"/>
      <c r="S25" s="31"/>
      <c r="T25" s="31"/>
    </row>
    <row r="26" spans="1:20" s="31" customFormat="1" ht="36" x14ac:dyDescent="0.25">
      <c r="A26" s="22">
        <v>22</v>
      </c>
      <c r="B26" s="23" t="s">
        <v>100</v>
      </c>
      <c r="C26" s="24" t="s">
        <v>112</v>
      </c>
      <c r="D26" s="23" t="s">
        <v>113</v>
      </c>
      <c r="E26" s="22" t="s">
        <v>114</v>
      </c>
      <c r="F26" s="22">
        <v>1</v>
      </c>
      <c r="G26" s="23" t="s">
        <v>115</v>
      </c>
      <c r="H26" s="25" t="s">
        <v>21</v>
      </c>
      <c r="I26" s="26">
        <v>373248</v>
      </c>
      <c r="J26" s="22" t="s">
        <v>22</v>
      </c>
      <c r="K26" s="27" t="s">
        <v>116</v>
      </c>
      <c r="L26" s="28" t="s">
        <v>117</v>
      </c>
      <c r="M26" s="22"/>
      <c r="N26" s="40">
        <v>51218</v>
      </c>
      <c r="O26" s="28" t="s">
        <v>118</v>
      </c>
      <c r="P26" s="29"/>
      <c r="Q26" s="22" t="s">
        <v>34</v>
      </c>
    </row>
  </sheetData>
  <mergeCells count="17">
    <mergeCell ref="L3:L4"/>
    <mergeCell ref="M3:M4"/>
    <mergeCell ref="N3:O3"/>
    <mergeCell ref="P3:P4"/>
    <mergeCell ref="B1:Q1"/>
    <mergeCell ref="F3:F4"/>
    <mergeCell ref="G3:G4"/>
    <mergeCell ref="H3:H4"/>
    <mergeCell ref="I3:I4"/>
    <mergeCell ref="Q3:Q4"/>
    <mergeCell ref="J3:J4"/>
    <mergeCell ref="K3:K4"/>
    <mergeCell ref="A3:A4"/>
    <mergeCell ref="B3:B4"/>
    <mergeCell ref="C3:C4"/>
    <mergeCell ref="D3:D4"/>
    <mergeCell ref="E3:E4"/>
  </mergeCells>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01.01-31.03.2020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2019-04-01T11:49:27Z</cp:lastPrinted>
  <dcterms:created xsi:type="dcterms:W3CDTF">2018-11-29T07:54:40Z</dcterms:created>
  <dcterms:modified xsi:type="dcterms:W3CDTF">2020-07-03T06:27:51Z</dcterms:modified>
</cp:coreProperties>
</file>