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2. PAAP-uri si anexe\PAP 2020\postat pe site\decembrie\"/>
    </mc:Choice>
  </mc:AlternateContent>
  <bookViews>
    <workbookView xWindow="0" yWindow="0" windowWidth="28800" windowHeight="11430"/>
  </bookViews>
  <sheets>
    <sheet name="01.10.2020-31.12.2020" sheetId="5" r:id="rId1"/>
  </sheets>
  <definedNames>
    <definedName name="_xlnm._FilterDatabase" localSheetId="0" hidden="1">'01.10.2020-31.12.2020'!$A$4:$R$40</definedName>
  </definedNames>
  <calcPr calcId="162913"/>
</workbook>
</file>

<file path=xl/calcChain.xml><?xml version="1.0" encoding="utf-8"?>
<calcChain xmlns="http://schemas.openxmlformats.org/spreadsheetml/2006/main">
  <c r="I18" i="5" l="1"/>
  <c r="I7" i="5" l="1"/>
  <c r="N38" i="5" l="1"/>
  <c r="I44" i="5" l="1"/>
  <c r="I40" i="5" l="1"/>
  <c r="I39" i="5"/>
  <c r="I38" i="5"/>
  <c r="I33" i="5"/>
  <c r="I32" i="5"/>
  <c r="I31" i="5"/>
  <c r="I30" i="5"/>
  <c r="I29" i="5"/>
  <c r="I28" i="5"/>
  <c r="I27" i="5"/>
  <c r="P25" i="5"/>
  <c r="N25" i="5"/>
  <c r="I25" i="5"/>
  <c r="I23" i="5"/>
  <c r="I22" i="5"/>
  <c r="I21" i="5"/>
  <c r="I19" i="5"/>
  <c r="I14" i="5"/>
  <c r="P13" i="5"/>
  <c r="N13" i="5"/>
  <c r="I13" i="5"/>
  <c r="I12" i="5"/>
  <c r="I11" i="5"/>
  <c r="I10" i="5"/>
  <c r="I9" i="5"/>
  <c r="I8" i="5"/>
  <c r="I6" i="5"/>
  <c r="I5" i="5"/>
</calcChain>
</file>

<file path=xl/sharedStrings.xml><?xml version="1.0" encoding="utf-8"?>
<sst xmlns="http://schemas.openxmlformats.org/spreadsheetml/2006/main" count="492" uniqueCount="218">
  <si>
    <t>Nr. crt.</t>
  </si>
  <si>
    <t>Tip contract</t>
  </si>
  <si>
    <t>Nr. contract și data atribuirii</t>
  </si>
  <si>
    <t>Obiect contract</t>
  </si>
  <si>
    <t>Procedura aplicată</t>
  </si>
  <si>
    <t>Număr ofertanți</t>
  </si>
  <si>
    <t>Furnizor/ Prestator/ Executant</t>
  </si>
  <si>
    <t>Parteneri
(asociați/ subcontractanți/ terți susținători)</t>
  </si>
  <si>
    <t>Valoarea prevăzută în contract (RON cu TVA)</t>
  </si>
  <si>
    <t>Sursa finanțării</t>
  </si>
  <si>
    <t>Data de început</t>
  </si>
  <si>
    <t>Data de finalizare prevăzută în contract</t>
  </si>
  <si>
    <t>Modificare a cuantumului prețului prin act adițional / și data acestuia</t>
  </si>
  <si>
    <t>Executarea contractului</t>
  </si>
  <si>
    <t>Preț final
(RON cu TVA)</t>
  </si>
  <si>
    <t>Status
(finalizat / în execuție)</t>
  </si>
  <si>
    <t>Valoare plătită 
(RON cu TVA)</t>
  </si>
  <si>
    <t>Data efectuării plății</t>
  </si>
  <si>
    <t>achizitie directa</t>
  </si>
  <si>
    <t>Servicii de spalatorie inventar moale</t>
  </si>
  <si>
    <t>Fulvex Exim</t>
  </si>
  <si>
    <t>-</t>
  </si>
  <si>
    <t>venituri proprii</t>
  </si>
  <si>
    <t>contract de prestari servicii</t>
  </si>
  <si>
    <t>Servicii de mentenanță (întreținere și reparații) instalații termice, instalații sanitare, instalații hidrofor și circuite de apă</t>
  </si>
  <si>
    <t>31.12.2019</t>
  </si>
  <si>
    <t>ALEXCAM SANIT SRL</t>
  </si>
  <si>
    <t>contract de furnizare</t>
  </si>
  <si>
    <t>Motorină EFIX Diesel 51=cantitate maximă 5.200 litri și Benzină fără plumb EFIX 98=cantitate maximă 1.800 litri</t>
  </si>
  <si>
    <t>ROMPETROL DOWNSTREAM SRL</t>
  </si>
  <si>
    <t>Servicii de verificare, revizie, întreținere și reparații la centralele termice, punctul termic și echipamentele din încăperile centralelor termice aparținând UMC, inclusiv manoperă înlocuire piese defecte</t>
  </si>
  <si>
    <t>Servicii de mentenanţă preventivă şi corectivă sisteme de securitate</t>
  </si>
  <si>
    <t>Servicii de asistenta tehnică hardware și software; Servicii de reparare și întreținere calculatoare si periferice informatice</t>
  </si>
  <si>
    <t>în execuție</t>
  </si>
  <si>
    <t>finalizat</t>
  </si>
  <si>
    <t>lunar</t>
  </si>
  <si>
    <t>procedura simplificata</t>
  </si>
  <si>
    <t>Furnizare gaze naturale, inclusiv transport, distributie si altele asemenea</t>
  </si>
  <si>
    <t>RCS &amp; RDS SA</t>
  </si>
  <si>
    <t>ANEXA 1 LA PROGRAMUL ANUAL AL ACHIZIȚIILOR PUBLICE_CENTRALIZATORUL ACHIZIȚIILOR PUBLICE PESTE 5000 DE EURO - 2020</t>
  </si>
  <si>
    <t>01.01.2020</t>
  </si>
  <si>
    <t>31.12.2020</t>
  </si>
  <si>
    <t xml:space="preserve">Servicii de mentenanta a aparatelor de climatizare, a agregate de racire si a ventiloconvectorilor </t>
  </si>
  <si>
    <t>Graviton Climaserv</t>
  </si>
  <si>
    <t>10277/ 16.12.2019</t>
  </si>
  <si>
    <t>Lot I-Servicii de internet si televiziune prin cablu</t>
  </si>
  <si>
    <t>10278/ 16.12.2019</t>
  </si>
  <si>
    <t>Lot II-Servicii de telefonie fixa si Servicii de inchiriere PBX, terminale si asigurare suport tehnic</t>
  </si>
  <si>
    <t>10384/ 19.12.2019</t>
  </si>
  <si>
    <t>10371/ 18.12.19</t>
  </si>
  <si>
    <t>10559/ 30.12.2019</t>
  </si>
  <si>
    <t>10547/24.12.2019</t>
  </si>
  <si>
    <t>GREENSOFT SRL</t>
  </si>
  <si>
    <t>10546/ 24.12.2019</t>
  </si>
  <si>
    <t>COMTEH SRL</t>
  </si>
  <si>
    <t>10433/ 20.12.2019</t>
  </si>
  <si>
    <t>10581/ 31.12.2019</t>
  </si>
  <si>
    <t>10486/ 20.12.2019</t>
  </si>
  <si>
    <t>NET BRINEL SA</t>
  </si>
  <si>
    <t>30.12.2020</t>
  </si>
  <si>
    <t>Software pentru sisteme de operare si licente-Microsoft EES</t>
  </si>
  <si>
    <t>11/ 06.01.2020</t>
  </si>
  <si>
    <t xml:space="preserve">Servicii de paza si protectie, monitorizare si interventie, mentenanta preventivă și corectivă - Lot 1 </t>
  </si>
  <si>
    <t>X SERV SRL</t>
  </si>
  <si>
    <t>DIALFA SECURITY SRL</t>
  </si>
  <si>
    <t>15.01.2020</t>
  </si>
  <si>
    <t>Servicii de paza a transporturilor de bunuri si valori - Lot 2</t>
  </si>
  <si>
    <t>12/ 06.01.2020</t>
  </si>
  <si>
    <t>ZIP ESCORT SRL</t>
  </si>
  <si>
    <t>Servicii de catering</t>
  </si>
  <si>
    <t>CATERING COMPLET SRL</t>
  </si>
  <si>
    <t>valoare maximală 94,500.00</t>
  </si>
  <si>
    <t>venituri proprii și bugete proiecte</t>
  </si>
  <si>
    <t>231/ 15.01.2020</t>
  </si>
  <si>
    <t>Servicii juridice si servicii de informare juridica</t>
  </si>
  <si>
    <t>Cabinet de Avocat Florea Mamouris Oana Maria</t>
  </si>
  <si>
    <t>Servicii de dezinsectie si deratizare</t>
  </si>
  <si>
    <t>Nicsor Derating</t>
  </si>
  <si>
    <t>695/960/ 31.01.2020</t>
  </si>
  <si>
    <t>764/ 05.02.2020</t>
  </si>
  <si>
    <t>05.02.2020</t>
  </si>
  <si>
    <t>01.02.2020</t>
  </si>
  <si>
    <t>Lucrari de reparatii si vopsitorii scara accces secundar aula sediul central</t>
  </si>
  <si>
    <t>contract de lucrari</t>
  </si>
  <si>
    <t>Fadmig</t>
  </si>
  <si>
    <t>1084/ 19.02.2020</t>
  </si>
  <si>
    <t>12.03.2020</t>
  </si>
  <si>
    <t>24.02.2020</t>
  </si>
  <si>
    <t>2248/   02.04.2019 (15230204/02.04.2019)</t>
  </si>
  <si>
    <t xml:space="preserve">Furnizare energie electrică, inclusiv transport, sistem și distributie  </t>
  </si>
  <si>
    <t>TINMAR Energy SA</t>
  </si>
  <si>
    <t>01.06.2019</t>
  </si>
  <si>
    <t>31.05.2020</t>
  </si>
  <si>
    <t>PREMIER ENERGY SRL</t>
  </si>
  <si>
    <t>CONTRACT servicii de mentenanta a licentelor UMS (University Management System) și servicii de asistenta în utilizarea aplicatiei UMS decembrie 2019-noiembrie 2020</t>
  </si>
  <si>
    <t>RED POINT SOFTWARE SOLUTIONS SRL</t>
  </si>
  <si>
    <t>02.12.2019</t>
  </si>
  <si>
    <t>01.12.2020</t>
  </si>
  <si>
    <t>contract de servicii</t>
  </si>
  <si>
    <t>2884/ 25.04.2019</t>
  </si>
  <si>
    <t>Servicii de producție și difuzare în mediul online de materiale educaționale în scop didactic</t>
  </si>
  <si>
    <t>INTERSAT SRL</t>
  </si>
  <si>
    <t>01.05.2019</t>
  </si>
  <si>
    <t>31.04.2020</t>
  </si>
  <si>
    <t>Servicii de formare profesională în domeniul Dynamic positioning (DP)</t>
  </si>
  <si>
    <t>licitatie deschisa</t>
  </si>
  <si>
    <t>DP &amp; OFFSHORE EXPERT SRL</t>
  </si>
  <si>
    <t>17.07.2019</t>
  </si>
  <si>
    <t>16.07.2020</t>
  </si>
  <si>
    <t>18.03.2020</t>
  </si>
  <si>
    <t>Furnizare module sistem de instruire COM3LAB</t>
  </si>
  <si>
    <t>Tecnoservice Equipment</t>
  </si>
  <si>
    <t>13.04.2020</t>
  </si>
  <si>
    <t>01.09.2020</t>
  </si>
  <si>
    <t>2204/ 13.04.2020</t>
  </si>
  <si>
    <t>4802/ 12.07.2019</t>
  </si>
  <si>
    <t>9796/ 27.11.2019</t>
  </si>
  <si>
    <t>2924/ 03.05.2019</t>
  </si>
  <si>
    <t>2319/  22.04.2020</t>
  </si>
  <si>
    <t>Furnizare energie electrica, inclusiv transport, sistem si distributie</t>
  </si>
  <si>
    <t>01.06.2020</t>
  </si>
  <si>
    <t>31.05.2021</t>
  </si>
  <si>
    <t>2421/  29.04.2020</t>
  </si>
  <si>
    <t>Tinmar Energy SA</t>
  </si>
  <si>
    <t>Premier Energy SRL</t>
  </si>
  <si>
    <t xml:space="preserve">contract de furnizare </t>
  </si>
  <si>
    <t>2764/ 22.05.2020</t>
  </si>
  <si>
    <t>Serviciilor de proiectare și asistență tehnică aferente investiției EXTINDERE (CONSTRUIRE) SPAȚII DE ÎNVĂȚĂMÂNT ȘI LABORATOARE - PARTER” BAZA NAUTICA (SEDIU LAC MAMAIA) STR. CUARTULUI, NR. 2, CONSTANTA</t>
  </si>
  <si>
    <t>FDP PRO CONS</t>
  </si>
  <si>
    <t xml:space="preserve">Lucrari de reparatii curente pentru intretinerea sistemelor de telecomunicatii - Reconfigurare cablare retea distributie internet/date sediul central UMC </t>
  </si>
  <si>
    <t>2999/ 04.06.2020</t>
  </si>
  <si>
    <t>3206/ 15.06.2020</t>
  </si>
  <si>
    <t>„Expertiza tehnica imobilui Sala de sport constructiei corp C1 Complex Sportiv Universitar Neptun (Complex Hidrotehnica)”, numar cadastral 212366 C1,</t>
  </si>
  <si>
    <t xml:space="preserve">Exquisite Design&amp; Arhitecture </t>
  </si>
  <si>
    <t>30 zile</t>
  </si>
  <si>
    <t>3537/ 30.06.2020</t>
  </si>
  <si>
    <t>10.06.2020</t>
  </si>
  <si>
    <t>15.07.2020</t>
  </si>
  <si>
    <t>18.06.2020</t>
  </si>
  <si>
    <t>până la finalizarea lucrărilor de execuție</t>
  </si>
  <si>
    <t>Servicii de consultanță specializată pentru intocmirea documentatiei de atribuire si derularea procedurii simplificate online pentru atribuirea contractului Lucrari de executie constructii si instalatii, furnizare si montare utilaje, echipamente tehnologice si functionale, utilitati, organizare de santier, amenajari pentru protectia mediului</t>
  </si>
  <si>
    <t>ELVETIC SRL</t>
  </si>
  <si>
    <t>după avizarea contractului de lucrari de către OI</t>
  </si>
  <si>
    <t>la data specificată în ordinul de începere a prestării serviciilor</t>
  </si>
  <si>
    <t>Furnizarea si livrarea de cartușe și tonere pentru imprimante, copiatoare și multifuncționale</t>
  </si>
  <si>
    <t>MEDA CONSULT SRL</t>
  </si>
  <si>
    <t>06.07.2020</t>
  </si>
  <si>
    <t>25.07.2020</t>
  </si>
  <si>
    <t>semestrial</t>
  </si>
  <si>
    <t>buget</t>
  </si>
  <si>
    <t>Furnizare Lot I - Produse de curățenie</t>
  </si>
  <si>
    <t>PIRAMIDA FORTE SRL</t>
  </si>
  <si>
    <t>14.07.2020</t>
  </si>
  <si>
    <t>23.07.2020</t>
  </si>
  <si>
    <t>Furnizare Lot II - Materiale de curățenie</t>
  </si>
  <si>
    <t>CORAGEO SRL</t>
  </si>
  <si>
    <t>Mid Work Consulting</t>
  </si>
  <si>
    <t>Proiectare si executie lucrari montaj clapete rezistente la foc, instalatie climatizare, Sediul Central al UMC, str. Mircea cel Batran, nr.104, Constanta</t>
  </si>
  <si>
    <t>4017/27.07. 2020</t>
  </si>
  <si>
    <t>3962/23.07. 2020</t>
  </si>
  <si>
    <t>3631/ 03.07.2020</t>
  </si>
  <si>
    <t>3829/ 15.07.2020</t>
  </si>
  <si>
    <t>3815/ 14.07.2020</t>
  </si>
  <si>
    <t>1092/4366/ 13.08.2020</t>
  </si>
  <si>
    <t>827/ 10.02.2020</t>
  </si>
  <si>
    <t xml:space="preserve">contract servicii </t>
  </si>
  <si>
    <t>3598/     02.07.2020</t>
  </si>
  <si>
    <t xml:space="preserve">S.C. AGORA PROIECT S.R.L. </t>
  </si>
  <si>
    <t>01.03.2021</t>
  </si>
  <si>
    <t>01.03.2026</t>
  </si>
  <si>
    <t>„Servicii de consultanță în achiziții aferente proiectului “CLOUD și infrastructuri masive de date la Universitatea Maritimă din Constanța” cod SMIS 124883”</t>
  </si>
  <si>
    <t>4581/       31.08.2020</t>
  </si>
  <si>
    <t xml:space="preserve">S.C. WISE MANAGEMENT SOLUTIONS S.R.L. </t>
  </si>
  <si>
    <t xml:space="preserve">la finaliarea proiectului </t>
  </si>
  <si>
    <t>Act aditional 1, nr.1980/31.03.2020;                              Act aditional 2, nr. 3535/30.06.2020;           Act aditional 3, nr.5208/30.09.2020</t>
  </si>
  <si>
    <t>TECTONIC DINAMIC SRL, neplatitor de TVA</t>
  </si>
  <si>
    <t>01.07.2020</t>
  </si>
  <si>
    <t>01.08.2020</t>
  </si>
  <si>
    <t>70 zile lucratoare</t>
  </si>
  <si>
    <t>30.07.2020</t>
  </si>
  <si>
    <t>150 zile lucratoare</t>
  </si>
  <si>
    <t>15.08.2020</t>
  </si>
  <si>
    <t>60 zile lucratoare</t>
  </si>
  <si>
    <t>cofinantare+fonduri nerambursabile</t>
  </si>
  <si>
    <t>conform ordin incepere din data:</t>
  </si>
  <si>
    <t>07.08.2020</t>
  </si>
  <si>
    <t>03.08.2020</t>
  </si>
  <si>
    <t>27.07.2020</t>
  </si>
  <si>
    <t>28.07.2020</t>
  </si>
  <si>
    <t>20.07.2020</t>
  </si>
  <si>
    <t>19.07.2021</t>
  </si>
  <si>
    <t>contract lucrari</t>
  </si>
  <si>
    <t>Lucrari executie pereti rezistenti la foc si usi duble pline din lemn ce inchid holuri si case de scari, parter si etaj 1” Sediul Central UMC</t>
  </si>
  <si>
    <t>SC FADMIG SRL</t>
  </si>
  <si>
    <t>6558 / 04.12.2020</t>
  </si>
  <si>
    <t>contract furnizare</t>
  </si>
  <si>
    <t>6734/ 08.12.2020</t>
  </si>
  <si>
    <t>Software-uri specializate retele inata tensiune Caneco HT si Caneco TCC</t>
  </si>
  <si>
    <t>NET SECURE SRL</t>
  </si>
  <si>
    <t>31.03.2021</t>
  </si>
  <si>
    <t>Act aditional 1 nr 7186/23.12.2020</t>
  </si>
  <si>
    <t>30.09.2020</t>
  </si>
  <si>
    <t>Servicii de dirigenție de șantier obiectiv de investiție ”EXTINDERE, REABILITARE, MODERNIZARE SI ECHIPARE INFRASTRUCTURA EDUCATIONALA UNIVERSITARA CORP B – BAZA NAUTICA (SEDIU LAC MAMAIA) STR. CUARTULUI, NR. 2, CONSTANTA</t>
  </si>
  <si>
    <t>Proiectare, executie instalatie de limitare si stingere a incendiilor si montare hidranti exteriori, Sediul Central al UMC, Str. Mircea cel Batran, nr.104, Constanta.</t>
  </si>
  <si>
    <t>3854/ 16.07.2020</t>
  </si>
  <si>
    <t>maxim 30 zile de la emiterea fiecarei facturi</t>
  </si>
  <si>
    <t>07.10.2020</t>
  </si>
  <si>
    <t>29.12.2020</t>
  </si>
  <si>
    <t>16.12.2020</t>
  </si>
  <si>
    <t>15.12.2020</t>
  </si>
  <si>
    <t>Proiectare si executie instalatii electrice de alimentare consumatori vitali (grup electrogen, tablou electric general si circuite alimentare) , Sediul Central al UMC, str. Mircea cel Batran, nr.104, Constanta</t>
  </si>
  <si>
    <t>emitere ordin  la inceperea lucrarilor</t>
  </si>
  <si>
    <t>6443/26.11.2020</t>
  </si>
  <si>
    <t>CONTRACT servicii de mentenanta a licentelor UMS (University Management System) și servicii de asistenta în utilizarea aplicatiei UMS decembrie 2020-noiembrie 2021</t>
  </si>
  <si>
    <t>02.12.2020</t>
  </si>
  <si>
    <t>01.12.2021</t>
  </si>
  <si>
    <t>Elaborat, Serviciul Achizitii publice</t>
  </si>
  <si>
    <t>Șef Serviciu, ing. Narcisa-Elena Frandoș                                                                         Ing. Cristalina Stoian                                                                              Ing. Gabriela-Crina Popescu                                                                                                        Florentina Ciocoi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</si>
</sst>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18]d\ mmmm\ yyyy;@"/>
  </numFmts>
  <fonts count="7"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61">
    <xf numFmtId="0" fontId="0" fillId="0" borderId="0" xfId="0"/>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quotePrefix="1" applyFont="1" applyFill="1" applyBorder="1" applyAlignment="1">
      <alignment horizontal="center" vertical="center" wrapText="1"/>
    </xf>
    <xf numFmtId="43" fontId="4" fillId="2" borderId="1" xfId="1" applyFont="1" applyFill="1" applyBorder="1" applyAlignment="1">
      <alignment vertical="center" wrapText="1"/>
    </xf>
    <xf numFmtId="0" fontId="4" fillId="2" borderId="0" xfId="0" applyFont="1" applyFill="1" applyAlignment="1">
      <alignment vertical="center" wrapText="1"/>
    </xf>
    <xf numFmtId="4" fontId="4" fillId="2" borderId="1" xfId="0" applyNumberFormat="1" applyFont="1" applyFill="1" applyBorder="1" applyAlignment="1">
      <alignment horizontal="center" vertical="center" wrapText="1"/>
    </xf>
    <xf numFmtId="43" fontId="4" fillId="2" borderId="0" xfId="0" applyNumberFormat="1" applyFont="1" applyFill="1" applyAlignment="1">
      <alignment vertical="center" wrapText="1"/>
    </xf>
    <xf numFmtId="39" fontId="4" fillId="2" borderId="1" xfId="1" applyNumberFormat="1" applyFont="1" applyFill="1" applyBorder="1" applyAlignment="1">
      <alignment horizontal="right" vertical="center" wrapText="1"/>
    </xf>
    <xf numFmtId="0" fontId="4" fillId="0" borderId="1" xfId="2" applyFont="1" applyFill="1" applyBorder="1" applyAlignment="1">
      <alignment vertical="center" wrapText="1"/>
    </xf>
    <xf numFmtId="0" fontId="4" fillId="2" borderId="1" xfId="2"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center" vertical="center" wrapText="1"/>
    </xf>
    <xf numFmtId="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43" fontId="4" fillId="0" borderId="1" xfId="1" applyFont="1" applyBorder="1" applyAlignment="1">
      <alignment vertical="center" wrapText="1"/>
    </xf>
    <xf numFmtId="0" fontId="4" fillId="0" borderId="0" xfId="0" applyFont="1" applyAlignment="1">
      <alignment vertical="center" wrapText="1"/>
    </xf>
    <xf numFmtId="164" fontId="4" fillId="2" borderId="1" xfId="0" applyNumberFormat="1" applyFont="1" applyFill="1" applyBorder="1" applyAlignment="1">
      <alignment horizontal="center" vertical="center" wrapText="1"/>
    </xf>
    <xf numFmtId="43" fontId="4" fillId="2" borderId="0" xfId="0" applyNumberFormat="1" applyFont="1" applyFill="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center" vertical="center" wrapText="1"/>
    </xf>
    <xf numFmtId="0" fontId="4" fillId="0" borderId="1" xfId="0" applyFont="1" applyBorder="1" applyAlignment="1">
      <alignment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0" borderId="0" xfId="0" applyFont="1" applyBorder="1" applyAlignment="1">
      <alignment wrapText="1"/>
    </xf>
    <xf numFmtId="0" fontId="4" fillId="0" borderId="0" xfId="0" applyFont="1" applyBorder="1" applyAlignment="1">
      <alignment horizontal="center" vertical="center" wrapText="1"/>
    </xf>
    <xf numFmtId="43" fontId="4" fillId="2" borderId="0" xfId="1" applyFont="1" applyFill="1" applyBorder="1" applyAlignment="1">
      <alignment vertical="center" wrapText="1"/>
    </xf>
    <xf numFmtId="0" fontId="4" fillId="2" borderId="0" xfId="0" quotePrefix="1" applyFont="1" applyFill="1" applyBorder="1" applyAlignment="1">
      <alignment horizontal="center" vertical="center" wrapText="1"/>
    </xf>
    <xf numFmtId="4" fontId="4" fillId="2" borderId="0" xfId="0" applyNumberFormat="1" applyFont="1" applyFill="1" applyAlignment="1">
      <alignmen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43" fontId="3" fillId="2" borderId="0" xfId="1" applyFont="1" applyFill="1" applyBorder="1" applyAlignment="1">
      <alignment horizontal="center" vertical="center" wrapText="1"/>
    </xf>
    <xf numFmtId="43" fontId="3" fillId="2"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4" fillId="2" borderId="1" xfId="1" quotePrefix="1" applyFont="1" applyFill="1" applyBorder="1" applyAlignment="1">
      <alignment horizontal="center" vertical="center" wrapText="1"/>
    </xf>
    <xf numFmtId="43" fontId="4" fillId="2" borderId="1" xfId="1" applyFont="1" applyFill="1" applyBorder="1" applyAlignment="1">
      <alignment horizontal="center" vertical="center" wrapText="1"/>
    </xf>
    <xf numFmtId="43" fontId="4" fillId="0" borderId="1" xfId="1" applyFont="1" applyFill="1" applyBorder="1" applyAlignment="1">
      <alignment horizontal="right" vertical="center" wrapText="1"/>
    </xf>
    <xf numFmtId="43" fontId="4" fillId="2" borderId="1" xfId="1" applyFont="1" applyFill="1" applyBorder="1" applyAlignment="1">
      <alignment horizontal="right" vertical="center" wrapText="1"/>
    </xf>
    <xf numFmtId="43" fontId="4" fillId="0" borderId="1" xfId="1" applyFont="1" applyFill="1" applyBorder="1" applyAlignment="1">
      <alignment vertical="center" wrapText="1"/>
    </xf>
    <xf numFmtId="43" fontId="4" fillId="2" borderId="0" xfId="1" applyFont="1" applyFill="1" applyAlignment="1">
      <alignment vertical="center" wrapText="1"/>
    </xf>
    <xf numFmtId="43" fontId="5" fillId="2" borderId="1" xfId="1" applyFont="1" applyFill="1" applyBorder="1" applyAlignment="1">
      <alignment vertical="center" wrapText="1"/>
    </xf>
    <xf numFmtId="4" fontId="4" fillId="2" borderId="1" xfId="1" applyNumberFormat="1" applyFont="1" applyFill="1" applyBorder="1" applyAlignment="1">
      <alignment horizontal="center" vertical="center" wrapText="1"/>
    </xf>
    <xf numFmtId="4" fontId="4" fillId="0" borderId="1" xfId="1" applyNumberFormat="1" applyFont="1" applyBorder="1" applyAlignment="1">
      <alignment horizontal="center" vertical="center" wrapText="1"/>
    </xf>
    <xf numFmtId="0" fontId="4" fillId="2" borderId="0" xfId="0" applyFont="1" applyFill="1" applyAlignment="1">
      <alignment horizontal="center" vertical="center" wrapText="1"/>
    </xf>
    <xf numFmtId="0" fontId="0" fillId="0" borderId="0" xfId="0" applyAlignment="1">
      <alignment vertical="center" wrapText="1"/>
    </xf>
    <xf numFmtId="0" fontId="4" fillId="2" borderId="0" xfId="0" applyFont="1" applyFill="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0000FF"/>
      <color rgb="FF99CCFF"/>
      <color rgb="FF17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topLeftCell="A43" workbookViewId="0">
      <selection activeCell="A49" sqref="A49:Q49"/>
    </sheetView>
  </sheetViews>
  <sheetFormatPr defaultColWidth="9.140625" defaultRowHeight="12.75" x14ac:dyDescent="0.25"/>
  <cols>
    <col min="1" max="1" width="5.7109375" style="16" customWidth="1"/>
    <col min="2" max="2" width="14.5703125" style="10" customWidth="1"/>
    <col min="3" max="3" width="11.28515625" style="16" customWidth="1"/>
    <col min="4" max="4" width="23.42578125" style="17" customWidth="1"/>
    <col min="5" max="5" width="10.42578125" style="16" customWidth="1"/>
    <col min="6" max="6" width="8.140625" style="16" customWidth="1"/>
    <col min="7" max="7" width="12.85546875" style="16" customWidth="1"/>
    <col min="8" max="8" width="10.7109375" style="16" customWidth="1"/>
    <col min="9" max="9" width="11.42578125" style="10" bestFit="1" customWidth="1"/>
    <col min="10" max="10" width="9.85546875" style="16" customWidth="1"/>
    <col min="11" max="11" width="10.5703125" style="10" customWidth="1"/>
    <col min="12" max="12" width="11.7109375" style="10" customWidth="1"/>
    <col min="13" max="13" width="16.85546875" style="10" customWidth="1"/>
    <col min="14" max="14" width="11.140625" style="51" customWidth="1"/>
    <col min="15" max="15" width="10" style="16" customWidth="1"/>
    <col min="16" max="16" width="11.140625" style="10" customWidth="1"/>
    <col min="17" max="17" width="12.28515625" style="16" customWidth="1"/>
    <col min="18" max="18" width="9.7109375" style="10" bestFit="1" customWidth="1"/>
    <col min="19" max="16384" width="9.140625" style="10"/>
  </cols>
  <sheetData>
    <row r="1" spans="1:18" s="2" customFormat="1" ht="15.75" customHeight="1" x14ac:dyDescent="0.25">
      <c r="A1" s="1"/>
      <c r="B1" s="60" t="s">
        <v>39</v>
      </c>
      <c r="C1" s="60"/>
      <c r="D1" s="60"/>
      <c r="E1" s="60"/>
      <c r="F1" s="60"/>
      <c r="G1" s="60"/>
      <c r="H1" s="60"/>
      <c r="I1" s="60"/>
      <c r="J1" s="60"/>
      <c r="K1" s="60"/>
      <c r="L1" s="60"/>
      <c r="M1" s="60"/>
      <c r="N1" s="60"/>
      <c r="O1" s="60"/>
      <c r="P1" s="60"/>
      <c r="Q1" s="60"/>
    </row>
    <row r="2" spans="1:18" s="2" customFormat="1" x14ac:dyDescent="0.25">
      <c r="A2" s="1"/>
      <c r="B2" s="3"/>
      <c r="C2" s="42"/>
      <c r="D2" s="4"/>
      <c r="E2" s="42"/>
      <c r="F2" s="42"/>
      <c r="G2" s="42"/>
      <c r="H2" s="42"/>
      <c r="I2" s="42"/>
      <c r="J2" s="42"/>
      <c r="K2" s="42"/>
      <c r="L2" s="42"/>
      <c r="M2" s="3"/>
      <c r="N2" s="43"/>
      <c r="O2" s="42"/>
      <c r="P2" s="3"/>
      <c r="Q2" s="42"/>
    </row>
    <row r="3" spans="1:18" s="1" customFormat="1" ht="12.75" customHeight="1" x14ac:dyDescent="0.25">
      <c r="A3" s="59" t="s">
        <v>0</v>
      </c>
      <c r="B3" s="59" t="s">
        <v>1</v>
      </c>
      <c r="C3" s="59" t="s">
        <v>2</v>
      </c>
      <c r="D3" s="59" t="s">
        <v>3</v>
      </c>
      <c r="E3" s="59" t="s">
        <v>4</v>
      </c>
      <c r="F3" s="59" t="s">
        <v>5</v>
      </c>
      <c r="G3" s="59" t="s">
        <v>6</v>
      </c>
      <c r="H3" s="59" t="s">
        <v>7</v>
      </c>
      <c r="I3" s="59" t="s">
        <v>8</v>
      </c>
      <c r="J3" s="59" t="s">
        <v>9</v>
      </c>
      <c r="K3" s="59" t="s">
        <v>10</v>
      </c>
      <c r="L3" s="59" t="s">
        <v>11</v>
      </c>
      <c r="M3" s="59" t="s">
        <v>12</v>
      </c>
      <c r="N3" s="59" t="s">
        <v>13</v>
      </c>
      <c r="O3" s="59"/>
      <c r="P3" s="59" t="s">
        <v>14</v>
      </c>
      <c r="Q3" s="59" t="s">
        <v>15</v>
      </c>
    </row>
    <row r="4" spans="1:18" s="2" customFormat="1" ht="69.75" customHeight="1" x14ac:dyDescent="0.25">
      <c r="A4" s="59"/>
      <c r="B4" s="59"/>
      <c r="C4" s="59"/>
      <c r="D4" s="59"/>
      <c r="E4" s="59"/>
      <c r="F4" s="59"/>
      <c r="G4" s="59"/>
      <c r="H4" s="59"/>
      <c r="I4" s="59"/>
      <c r="J4" s="59"/>
      <c r="K4" s="59"/>
      <c r="L4" s="59"/>
      <c r="M4" s="59"/>
      <c r="N4" s="44" t="s">
        <v>16</v>
      </c>
      <c r="O4" s="41" t="s">
        <v>17</v>
      </c>
      <c r="P4" s="59"/>
      <c r="Q4" s="59"/>
    </row>
    <row r="5" spans="1:18" ht="25.5" x14ac:dyDescent="0.25">
      <c r="A5" s="5">
        <v>1</v>
      </c>
      <c r="B5" s="6" t="s">
        <v>23</v>
      </c>
      <c r="C5" s="5" t="s">
        <v>49</v>
      </c>
      <c r="D5" s="7" t="s">
        <v>19</v>
      </c>
      <c r="E5" s="5" t="s">
        <v>18</v>
      </c>
      <c r="F5" s="5">
        <v>5</v>
      </c>
      <c r="G5" s="5" t="s">
        <v>20</v>
      </c>
      <c r="H5" s="8" t="s">
        <v>21</v>
      </c>
      <c r="I5" s="9">
        <f>2.48*10000*1.19</f>
        <v>29512</v>
      </c>
      <c r="J5" s="5" t="s">
        <v>22</v>
      </c>
      <c r="K5" s="5" t="s">
        <v>40</v>
      </c>
      <c r="L5" s="5" t="s">
        <v>41</v>
      </c>
      <c r="M5" s="8" t="s">
        <v>21</v>
      </c>
      <c r="N5" s="9">
        <v>13329.75</v>
      </c>
      <c r="O5" s="5" t="s">
        <v>35</v>
      </c>
      <c r="P5" s="11">
        <v>13329.75</v>
      </c>
      <c r="Q5" s="5" t="s">
        <v>34</v>
      </c>
    </row>
    <row r="6" spans="1:18" ht="51" x14ac:dyDescent="0.25">
      <c r="A6" s="5">
        <v>2</v>
      </c>
      <c r="B6" s="7" t="s">
        <v>23</v>
      </c>
      <c r="C6" s="5" t="s">
        <v>48</v>
      </c>
      <c r="D6" s="7" t="s">
        <v>42</v>
      </c>
      <c r="E6" s="5" t="s">
        <v>18</v>
      </c>
      <c r="F6" s="5">
        <v>3</v>
      </c>
      <c r="G6" s="5" t="s">
        <v>43</v>
      </c>
      <c r="H6" s="8" t="s">
        <v>21</v>
      </c>
      <c r="I6" s="9">
        <f>25531.25*1.19</f>
        <v>30382.1875</v>
      </c>
      <c r="J6" s="5" t="s">
        <v>22</v>
      </c>
      <c r="K6" s="5" t="s">
        <v>40</v>
      </c>
      <c r="L6" s="5" t="s">
        <v>41</v>
      </c>
      <c r="M6" s="8" t="s">
        <v>21</v>
      </c>
      <c r="N6" s="9">
        <v>30382.19</v>
      </c>
      <c r="O6" s="5" t="s">
        <v>148</v>
      </c>
      <c r="P6" s="11">
        <v>30382.19</v>
      </c>
      <c r="Q6" s="5" t="s">
        <v>34</v>
      </c>
    </row>
    <row r="7" spans="1:18" ht="57.75" customHeight="1" x14ac:dyDescent="0.25">
      <c r="A7" s="5">
        <v>3</v>
      </c>
      <c r="B7" s="7" t="s">
        <v>23</v>
      </c>
      <c r="C7" s="5" t="s">
        <v>44</v>
      </c>
      <c r="D7" s="7" t="s">
        <v>45</v>
      </c>
      <c r="E7" s="5" t="s">
        <v>18</v>
      </c>
      <c r="F7" s="5">
        <v>2</v>
      </c>
      <c r="G7" s="5" t="s">
        <v>38</v>
      </c>
      <c r="H7" s="5" t="s">
        <v>21</v>
      </c>
      <c r="I7" s="11">
        <f>21510*1.19</f>
        <v>25596.899999999998</v>
      </c>
      <c r="J7" s="5" t="s">
        <v>22</v>
      </c>
      <c r="K7" s="5" t="s">
        <v>40</v>
      </c>
      <c r="L7" s="5" t="s">
        <v>199</v>
      </c>
      <c r="M7" s="8" t="s">
        <v>200</v>
      </c>
      <c r="N7" s="45">
        <v>20477.52</v>
      </c>
      <c r="O7" s="5" t="s">
        <v>35</v>
      </c>
      <c r="P7" s="11"/>
      <c r="Q7" s="5" t="s">
        <v>33</v>
      </c>
    </row>
    <row r="8" spans="1:18" ht="69.75" customHeight="1" x14ac:dyDescent="0.25">
      <c r="A8" s="5">
        <v>4</v>
      </c>
      <c r="B8" s="7" t="s">
        <v>23</v>
      </c>
      <c r="C8" s="5" t="s">
        <v>46</v>
      </c>
      <c r="D8" s="7" t="s">
        <v>47</v>
      </c>
      <c r="E8" s="5" t="s">
        <v>18</v>
      </c>
      <c r="F8" s="5">
        <v>2</v>
      </c>
      <c r="G8" s="5" t="s">
        <v>38</v>
      </c>
      <c r="H8" s="5" t="s">
        <v>21</v>
      </c>
      <c r="I8" s="11">
        <f>6883.2*1.19</f>
        <v>8191.0079999999998</v>
      </c>
      <c r="J8" s="5" t="s">
        <v>22</v>
      </c>
      <c r="K8" s="5" t="s">
        <v>40</v>
      </c>
      <c r="L8" s="5" t="s">
        <v>41</v>
      </c>
      <c r="M8" s="8" t="s">
        <v>21</v>
      </c>
      <c r="N8" s="45">
        <v>8191.01</v>
      </c>
      <c r="O8" s="5" t="s">
        <v>35</v>
      </c>
      <c r="P8" s="11">
        <v>8191.01</v>
      </c>
      <c r="Q8" s="5" t="s">
        <v>34</v>
      </c>
    </row>
    <row r="9" spans="1:18" ht="63.75" x14ac:dyDescent="0.25">
      <c r="A9" s="5">
        <v>5</v>
      </c>
      <c r="B9" s="7" t="s">
        <v>23</v>
      </c>
      <c r="C9" s="5" t="s">
        <v>50</v>
      </c>
      <c r="D9" s="7" t="s">
        <v>24</v>
      </c>
      <c r="E9" s="5" t="s">
        <v>18</v>
      </c>
      <c r="F9" s="5">
        <v>1</v>
      </c>
      <c r="G9" s="5" t="s">
        <v>26</v>
      </c>
      <c r="H9" s="8" t="s">
        <v>21</v>
      </c>
      <c r="I9" s="9">
        <f>12*2300*1.19</f>
        <v>32844</v>
      </c>
      <c r="J9" s="5" t="s">
        <v>22</v>
      </c>
      <c r="K9" s="5" t="s">
        <v>40</v>
      </c>
      <c r="L9" s="5" t="s">
        <v>41</v>
      </c>
      <c r="M9" s="8" t="s">
        <v>21</v>
      </c>
      <c r="N9" s="46">
        <v>32844</v>
      </c>
      <c r="O9" s="5" t="s">
        <v>35</v>
      </c>
      <c r="P9" s="11">
        <v>32844</v>
      </c>
      <c r="Q9" s="5" t="s">
        <v>34</v>
      </c>
    </row>
    <row r="10" spans="1:18" ht="77.25" customHeight="1" x14ac:dyDescent="0.25">
      <c r="A10" s="5">
        <v>6</v>
      </c>
      <c r="B10" s="7" t="s">
        <v>23</v>
      </c>
      <c r="C10" s="5" t="s">
        <v>51</v>
      </c>
      <c r="D10" s="7" t="s">
        <v>32</v>
      </c>
      <c r="E10" s="5" t="s">
        <v>18</v>
      </c>
      <c r="F10" s="5">
        <v>2</v>
      </c>
      <c r="G10" s="5" t="s">
        <v>52</v>
      </c>
      <c r="H10" s="8" t="s">
        <v>21</v>
      </c>
      <c r="I10" s="9">
        <f>6400*12*1.19</f>
        <v>91392</v>
      </c>
      <c r="J10" s="5" t="s">
        <v>22</v>
      </c>
      <c r="K10" s="5" t="s">
        <v>40</v>
      </c>
      <c r="L10" s="5" t="s">
        <v>41</v>
      </c>
      <c r="M10" s="8" t="s">
        <v>174</v>
      </c>
      <c r="N10" s="9">
        <v>91392</v>
      </c>
      <c r="O10" s="5" t="s">
        <v>35</v>
      </c>
      <c r="P10" s="11">
        <v>91392</v>
      </c>
      <c r="Q10" s="5" t="s">
        <v>34</v>
      </c>
    </row>
    <row r="11" spans="1:18" ht="38.25" x14ac:dyDescent="0.25">
      <c r="A11" s="5">
        <v>7</v>
      </c>
      <c r="B11" s="7" t="s">
        <v>23</v>
      </c>
      <c r="C11" s="5" t="s">
        <v>53</v>
      </c>
      <c r="D11" s="7" t="s">
        <v>31</v>
      </c>
      <c r="E11" s="5" t="s">
        <v>18</v>
      </c>
      <c r="F11" s="5">
        <v>2</v>
      </c>
      <c r="G11" s="5" t="s">
        <v>54</v>
      </c>
      <c r="H11" s="8" t="s">
        <v>21</v>
      </c>
      <c r="I11" s="9">
        <f>13842*1.19</f>
        <v>16471.98</v>
      </c>
      <c r="J11" s="5" t="s">
        <v>22</v>
      </c>
      <c r="K11" s="5" t="s">
        <v>40</v>
      </c>
      <c r="L11" s="5" t="s">
        <v>41</v>
      </c>
      <c r="M11" s="8" t="s">
        <v>21</v>
      </c>
      <c r="N11" s="9">
        <v>16471.98</v>
      </c>
      <c r="O11" s="5" t="s">
        <v>35</v>
      </c>
      <c r="P11" s="11">
        <v>16471.98</v>
      </c>
      <c r="Q11" s="5" t="s">
        <v>34</v>
      </c>
    </row>
    <row r="12" spans="1:18" ht="63.75" x14ac:dyDescent="0.25">
      <c r="A12" s="5">
        <v>8</v>
      </c>
      <c r="B12" s="7" t="s">
        <v>27</v>
      </c>
      <c r="C12" s="5" t="s">
        <v>55</v>
      </c>
      <c r="D12" s="7" t="s">
        <v>28</v>
      </c>
      <c r="E12" s="5" t="s">
        <v>18</v>
      </c>
      <c r="F12" s="5">
        <v>2</v>
      </c>
      <c r="G12" s="5" t="s">
        <v>29</v>
      </c>
      <c r="H12" s="8" t="s">
        <v>21</v>
      </c>
      <c r="I12" s="9">
        <f>43000*1.19</f>
        <v>51170</v>
      </c>
      <c r="J12" s="5" t="s">
        <v>22</v>
      </c>
      <c r="K12" s="5" t="s">
        <v>40</v>
      </c>
      <c r="L12" s="5" t="s">
        <v>41</v>
      </c>
      <c r="M12" s="8" t="s">
        <v>21</v>
      </c>
      <c r="N12" s="47">
        <v>7823.01</v>
      </c>
      <c r="O12" s="5" t="s">
        <v>35</v>
      </c>
      <c r="P12" s="11">
        <v>7823.01</v>
      </c>
      <c r="Q12" s="5" t="s">
        <v>34</v>
      </c>
    </row>
    <row r="13" spans="1:18" ht="38.25" x14ac:dyDescent="0.25">
      <c r="A13" s="5">
        <v>9</v>
      </c>
      <c r="B13" s="7" t="s">
        <v>27</v>
      </c>
      <c r="C13" s="5" t="s">
        <v>57</v>
      </c>
      <c r="D13" s="7" t="s">
        <v>60</v>
      </c>
      <c r="E13" s="5" t="s">
        <v>18</v>
      </c>
      <c r="F13" s="5">
        <v>2</v>
      </c>
      <c r="G13" s="5" t="s">
        <v>58</v>
      </c>
      <c r="H13" s="8" t="s">
        <v>21</v>
      </c>
      <c r="I13" s="9">
        <f>43628.53*1.19</f>
        <v>51917.950699999994</v>
      </c>
      <c r="J13" s="5" t="s">
        <v>22</v>
      </c>
      <c r="K13" s="5" t="s">
        <v>25</v>
      </c>
      <c r="L13" s="5" t="s">
        <v>59</v>
      </c>
      <c r="M13" s="8" t="s">
        <v>21</v>
      </c>
      <c r="N13" s="9">
        <f>43628.53*1.19</f>
        <v>51917.950699999994</v>
      </c>
      <c r="O13" s="5" t="s">
        <v>65</v>
      </c>
      <c r="P13" s="53">
        <f>43628.53*1.19</f>
        <v>51917.950699999994</v>
      </c>
      <c r="Q13" s="5" t="s">
        <v>34</v>
      </c>
    </row>
    <row r="14" spans="1:18" ht="110.25" customHeight="1" x14ac:dyDescent="0.25">
      <c r="A14" s="5">
        <v>10</v>
      </c>
      <c r="B14" s="7" t="s">
        <v>23</v>
      </c>
      <c r="C14" s="5" t="s">
        <v>56</v>
      </c>
      <c r="D14" s="7" t="s">
        <v>30</v>
      </c>
      <c r="E14" s="5" t="s">
        <v>18</v>
      </c>
      <c r="F14" s="5">
        <v>1</v>
      </c>
      <c r="G14" s="5" t="s">
        <v>175</v>
      </c>
      <c r="H14" s="8" t="s">
        <v>21</v>
      </c>
      <c r="I14" s="9">
        <f>27700</f>
        <v>27700</v>
      </c>
      <c r="J14" s="5" t="s">
        <v>22</v>
      </c>
      <c r="K14" s="5" t="s">
        <v>40</v>
      </c>
      <c r="L14" s="5" t="s">
        <v>41</v>
      </c>
      <c r="M14" s="8" t="s">
        <v>21</v>
      </c>
      <c r="N14" s="9">
        <v>27700</v>
      </c>
      <c r="O14" s="5" t="s">
        <v>35</v>
      </c>
      <c r="P14" s="11">
        <v>27700</v>
      </c>
      <c r="Q14" s="5" t="s">
        <v>34</v>
      </c>
      <c r="R14" s="12"/>
    </row>
    <row r="15" spans="1:18" ht="67.5" customHeight="1" x14ac:dyDescent="0.25">
      <c r="A15" s="5">
        <v>11</v>
      </c>
      <c r="B15" s="7" t="s">
        <v>23</v>
      </c>
      <c r="C15" s="5" t="s">
        <v>61</v>
      </c>
      <c r="D15" s="7" t="s">
        <v>62</v>
      </c>
      <c r="E15" s="5" t="s">
        <v>36</v>
      </c>
      <c r="F15" s="5">
        <v>7</v>
      </c>
      <c r="G15" s="5" t="s">
        <v>63</v>
      </c>
      <c r="H15" s="8" t="s">
        <v>64</v>
      </c>
      <c r="I15" s="13">
        <v>622573.73</v>
      </c>
      <c r="J15" s="5" t="s">
        <v>22</v>
      </c>
      <c r="K15" s="5" t="s">
        <v>65</v>
      </c>
      <c r="L15" s="5" t="s">
        <v>41</v>
      </c>
      <c r="M15" s="5" t="s">
        <v>21</v>
      </c>
      <c r="N15" s="9">
        <v>622573.73</v>
      </c>
      <c r="O15" s="5" t="s">
        <v>35</v>
      </c>
      <c r="P15" s="11">
        <v>622573.73</v>
      </c>
      <c r="Q15" s="5" t="s">
        <v>34</v>
      </c>
    </row>
    <row r="16" spans="1:18" ht="56.25" customHeight="1" x14ac:dyDescent="0.25">
      <c r="A16" s="5">
        <v>12</v>
      </c>
      <c r="B16" s="7" t="s">
        <v>23</v>
      </c>
      <c r="C16" s="5" t="s">
        <v>67</v>
      </c>
      <c r="D16" s="7" t="s">
        <v>66</v>
      </c>
      <c r="E16" s="5" t="s">
        <v>36</v>
      </c>
      <c r="F16" s="5">
        <v>4</v>
      </c>
      <c r="G16" s="5" t="s">
        <v>68</v>
      </c>
      <c r="H16" s="8" t="s">
        <v>21</v>
      </c>
      <c r="I16" s="13">
        <v>18564</v>
      </c>
      <c r="J16" s="5" t="s">
        <v>22</v>
      </c>
      <c r="K16" s="5" t="s">
        <v>65</v>
      </c>
      <c r="L16" s="5" t="s">
        <v>41</v>
      </c>
      <c r="M16" s="5" t="s">
        <v>21</v>
      </c>
      <c r="N16" s="9">
        <v>3444.99</v>
      </c>
      <c r="O16" s="5" t="s">
        <v>35</v>
      </c>
      <c r="P16" s="11">
        <v>3444.99</v>
      </c>
      <c r="Q16" s="5" t="s">
        <v>34</v>
      </c>
    </row>
    <row r="17" spans="1:19" ht="66" customHeight="1" x14ac:dyDescent="0.25">
      <c r="A17" s="5">
        <v>13</v>
      </c>
      <c r="B17" s="7" t="s">
        <v>23</v>
      </c>
      <c r="C17" s="5" t="s">
        <v>73</v>
      </c>
      <c r="D17" s="7" t="s">
        <v>69</v>
      </c>
      <c r="E17" s="5" t="s">
        <v>18</v>
      </c>
      <c r="F17" s="5">
        <v>1</v>
      </c>
      <c r="G17" s="5" t="s">
        <v>70</v>
      </c>
      <c r="H17" s="8" t="s">
        <v>21</v>
      </c>
      <c r="I17" s="13" t="s">
        <v>71</v>
      </c>
      <c r="J17" s="5" t="s">
        <v>72</v>
      </c>
      <c r="K17" s="5" t="s">
        <v>65</v>
      </c>
      <c r="L17" s="5" t="s">
        <v>41</v>
      </c>
      <c r="M17" s="5" t="s">
        <v>21</v>
      </c>
      <c r="N17" s="9">
        <v>8906.39</v>
      </c>
      <c r="O17" s="5" t="s">
        <v>205</v>
      </c>
      <c r="P17" s="11">
        <v>8906.39</v>
      </c>
      <c r="Q17" s="5" t="s">
        <v>34</v>
      </c>
    </row>
    <row r="18" spans="1:19" ht="50.25" customHeight="1" x14ac:dyDescent="0.25">
      <c r="A18" s="5">
        <v>14</v>
      </c>
      <c r="B18" s="7" t="s">
        <v>23</v>
      </c>
      <c r="C18" s="5" t="s">
        <v>78</v>
      </c>
      <c r="D18" s="7" t="s">
        <v>74</v>
      </c>
      <c r="E18" s="5" t="s">
        <v>18</v>
      </c>
      <c r="F18" s="5">
        <v>2</v>
      </c>
      <c r="G18" s="5" t="s">
        <v>75</v>
      </c>
      <c r="H18" s="8" t="s">
        <v>21</v>
      </c>
      <c r="I18" s="13">
        <f>2200*8*1.19</f>
        <v>20944</v>
      </c>
      <c r="J18" s="5" t="s">
        <v>22</v>
      </c>
      <c r="K18" s="5" t="s">
        <v>81</v>
      </c>
      <c r="L18" s="5" t="s">
        <v>201</v>
      </c>
      <c r="M18" s="5"/>
      <c r="N18" s="9">
        <v>20944</v>
      </c>
      <c r="O18" s="5" t="s">
        <v>35</v>
      </c>
      <c r="P18" s="11">
        <v>20994</v>
      </c>
      <c r="Q18" s="5" t="s">
        <v>34</v>
      </c>
    </row>
    <row r="19" spans="1:19" ht="62.25" customHeight="1" x14ac:dyDescent="0.25">
      <c r="A19" s="5">
        <v>15</v>
      </c>
      <c r="B19" s="7" t="s">
        <v>23</v>
      </c>
      <c r="C19" s="5" t="s">
        <v>79</v>
      </c>
      <c r="D19" s="14" t="s">
        <v>76</v>
      </c>
      <c r="E19" s="5" t="s">
        <v>18</v>
      </c>
      <c r="F19" s="5">
        <v>2</v>
      </c>
      <c r="G19" s="5" t="s">
        <v>77</v>
      </c>
      <c r="H19" s="8" t="s">
        <v>21</v>
      </c>
      <c r="I19" s="13">
        <f>(24556.74+14400)*1.19</f>
        <v>46358.520600000003</v>
      </c>
      <c r="J19" s="5" t="s">
        <v>22</v>
      </c>
      <c r="K19" s="5" t="s">
        <v>80</v>
      </c>
      <c r="L19" s="5" t="s">
        <v>41</v>
      </c>
      <c r="M19" s="5"/>
      <c r="N19" s="9">
        <v>29680.95</v>
      </c>
      <c r="O19" s="5" t="s">
        <v>205</v>
      </c>
      <c r="P19" s="11">
        <v>29680.95</v>
      </c>
      <c r="Q19" s="5" t="s">
        <v>34</v>
      </c>
      <c r="S19" s="40"/>
    </row>
    <row r="20" spans="1:19" ht="191.25" x14ac:dyDescent="0.25">
      <c r="A20" s="5">
        <v>16</v>
      </c>
      <c r="B20" s="7" t="s">
        <v>23</v>
      </c>
      <c r="C20" s="5" t="s">
        <v>164</v>
      </c>
      <c r="D20" s="14" t="s">
        <v>140</v>
      </c>
      <c r="E20" s="6" t="s">
        <v>18</v>
      </c>
      <c r="F20" s="5">
        <v>1</v>
      </c>
      <c r="G20" s="5" t="s">
        <v>141</v>
      </c>
      <c r="H20" s="8" t="s">
        <v>21</v>
      </c>
      <c r="I20" s="13">
        <v>53550</v>
      </c>
      <c r="J20" s="5" t="s">
        <v>22</v>
      </c>
      <c r="K20" s="5" t="s">
        <v>143</v>
      </c>
      <c r="L20" s="5" t="s">
        <v>142</v>
      </c>
      <c r="M20" s="5"/>
      <c r="N20" s="9"/>
      <c r="O20" s="5"/>
      <c r="P20" s="11"/>
      <c r="Q20" s="5" t="s">
        <v>33</v>
      </c>
    </row>
    <row r="21" spans="1:19" ht="57" customHeight="1" x14ac:dyDescent="0.25">
      <c r="A21" s="5">
        <v>17</v>
      </c>
      <c r="B21" s="7" t="s">
        <v>83</v>
      </c>
      <c r="C21" s="5" t="s">
        <v>85</v>
      </c>
      <c r="D21" s="15" t="s">
        <v>82</v>
      </c>
      <c r="E21" s="5" t="s">
        <v>18</v>
      </c>
      <c r="F21" s="5">
        <v>2</v>
      </c>
      <c r="G21" s="5" t="s">
        <v>84</v>
      </c>
      <c r="H21" s="8" t="s">
        <v>21</v>
      </c>
      <c r="I21" s="13">
        <f>39965.36*1.19</f>
        <v>47558.778399999996</v>
      </c>
      <c r="J21" s="5" t="s">
        <v>22</v>
      </c>
      <c r="K21" s="5" t="s">
        <v>87</v>
      </c>
      <c r="L21" s="5" t="s">
        <v>86</v>
      </c>
      <c r="M21" s="5"/>
      <c r="N21" s="9">
        <v>47558.77</v>
      </c>
      <c r="O21" s="5" t="s">
        <v>109</v>
      </c>
      <c r="P21" s="11">
        <v>47558.77</v>
      </c>
      <c r="Q21" s="5" t="s">
        <v>34</v>
      </c>
    </row>
    <row r="22" spans="1:19" s="25" customFormat="1" ht="51" x14ac:dyDescent="0.25">
      <c r="A22" s="18">
        <v>18</v>
      </c>
      <c r="B22" s="19" t="s">
        <v>125</v>
      </c>
      <c r="C22" s="5" t="s">
        <v>88</v>
      </c>
      <c r="D22" s="19" t="s">
        <v>89</v>
      </c>
      <c r="E22" s="18" t="s">
        <v>36</v>
      </c>
      <c r="F22" s="18">
        <v>1</v>
      </c>
      <c r="G22" s="18" t="s">
        <v>90</v>
      </c>
      <c r="H22" s="20" t="s">
        <v>21</v>
      </c>
      <c r="I22" s="21">
        <f>561214*1.19</f>
        <v>667844.65999999992</v>
      </c>
      <c r="J22" s="18" t="s">
        <v>22</v>
      </c>
      <c r="K22" s="22" t="s">
        <v>91</v>
      </c>
      <c r="L22" s="23" t="s">
        <v>92</v>
      </c>
      <c r="M22" s="8" t="s">
        <v>21</v>
      </c>
      <c r="N22" s="48">
        <v>519828.43</v>
      </c>
      <c r="O22" s="23" t="s">
        <v>35</v>
      </c>
      <c r="P22" s="24">
        <v>519828.43</v>
      </c>
      <c r="Q22" s="5" t="s">
        <v>34</v>
      </c>
    </row>
    <row r="23" spans="1:19" s="25" customFormat="1" ht="53.25" customHeight="1" x14ac:dyDescent="0.25">
      <c r="A23" s="18">
        <v>19</v>
      </c>
      <c r="B23" s="19" t="s">
        <v>125</v>
      </c>
      <c r="C23" s="5" t="s">
        <v>117</v>
      </c>
      <c r="D23" s="19" t="s">
        <v>37</v>
      </c>
      <c r="E23" s="18" t="s">
        <v>36</v>
      </c>
      <c r="F23" s="18">
        <v>4</v>
      </c>
      <c r="G23" s="18" t="s">
        <v>93</v>
      </c>
      <c r="H23" s="20" t="s">
        <v>21</v>
      </c>
      <c r="I23" s="21">
        <f>171169.68*1.19</f>
        <v>203691.91919999997</v>
      </c>
      <c r="J23" s="18" t="s">
        <v>22</v>
      </c>
      <c r="K23" s="22" t="s">
        <v>91</v>
      </c>
      <c r="L23" s="23" t="s">
        <v>92</v>
      </c>
      <c r="M23" s="8" t="s">
        <v>21</v>
      </c>
      <c r="N23" s="48">
        <v>88497.78</v>
      </c>
      <c r="O23" s="23" t="s">
        <v>35</v>
      </c>
      <c r="P23" s="24">
        <v>88497.78</v>
      </c>
      <c r="Q23" s="18" t="s">
        <v>34</v>
      </c>
    </row>
    <row r="24" spans="1:19" s="25" customFormat="1" ht="93.75" customHeight="1" x14ac:dyDescent="0.25">
      <c r="A24" s="18">
        <v>20</v>
      </c>
      <c r="B24" s="19" t="s">
        <v>98</v>
      </c>
      <c r="C24" s="5" t="s">
        <v>116</v>
      </c>
      <c r="D24" s="6" t="s">
        <v>94</v>
      </c>
      <c r="E24" s="18" t="s">
        <v>18</v>
      </c>
      <c r="F24" s="18">
        <v>1</v>
      </c>
      <c r="G24" s="23" t="s">
        <v>95</v>
      </c>
      <c r="H24" s="20" t="s">
        <v>21</v>
      </c>
      <c r="I24" s="21">
        <v>33929.279999999999</v>
      </c>
      <c r="J24" s="18" t="s">
        <v>22</v>
      </c>
      <c r="K24" s="22" t="s">
        <v>96</v>
      </c>
      <c r="L24" s="23" t="s">
        <v>97</v>
      </c>
      <c r="M24" s="8" t="s">
        <v>21</v>
      </c>
      <c r="N24" s="47">
        <v>33929.279999999999</v>
      </c>
      <c r="O24" s="23" t="s">
        <v>35</v>
      </c>
      <c r="P24" s="21">
        <v>33929.279999999999</v>
      </c>
      <c r="Q24" s="18" t="s">
        <v>34</v>
      </c>
    </row>
    <row r="25" spans="1:19" s="28" customFormat="1" ht="51" x14ac:dyDescent="0.25">
      <c r="A25" s="18">
        <v>21</v>
      </c>
      <c r="B25" s="26" t="s">
        <v>98</v>
      </c>
      <c r="C25" s="18" t="s">
        <v>99</v>
      </c>
      <c r="D25" s="26" t="s">
        <v>100</v>
      </c>
      <c r="E25" s="18" t="s">
        <v>18</v>
      </c>
      <c r="F25" s="18">
        <v>1</v>
      </c>
      <c r="G25" s="18" t="s">
        <v>101</v>
      </c>
      <c r="H25" s="18" t="s">
        <v>21</v>
      </c>
      <c r="I25" s="27">
        <f>30000*1.19</f>
        <v>35700</v>
      </c>
      <c r="J25" s="18" t="s">
        <v>22</v>
      </c>
      <c r="K25" s="18" t="s">
        <v>102</v>
      </c>
      <c r="L25" s="18" t="s">
        <v>103</v>
      </c>
      <c r="M25" s="8" t="s">
        <v>21</v>
      </c>
      <c r="N25" s="9">
        <f>35700/12*4</f>
        <v>11900</v>
      </c>
      <c r="O25" s="23" t="s">
        <v>35</v>
      </c>
      <c r="P25" s="54">
        <f>30000*1.19</f>
        <v>35700</v>
      </c>
      <c r="Q25" s="5" t="s">
        <v>34</v>
      </c>
    </row>
    <row r="26" spans="1:19" s="25" customFormat="1" ht="63.75" x14ac:dyDescent="0.25">
      <c r="A26" s="18">
        <v>22</v>
      </c>
      <c r="B26" s="19" t="s">
        <v>98</v>
      </c>
      <c r="C26" s="5" t="s">
        <v>115</v>
      </c>
      <c r="D26" s="19" t="s">
        <v>104</v>
      </c>
      <c r="E26" s="18" t="s">
        <v>105</v>
      </c>
      <c r="F26" s="18">
        <v>1</v>
      </c>
      <c r="G26" s="18" t="s">
        <v>106</v>
      </c>
      <c r="H26" s="20" t="s">
        <v>21</v>
      </c>
      <c r="I26" s="21">
        <v>373248</v>
      </c>
      <c r="J26" s="18" t="s">
        <v>22</v>
      </c>
      <c r="K26" s="22" t="s">
        <v>107</v>
      </c>
      <c r="L26" s="23" t="s">
        <v>108</v>
      </c>
      <c r="M26" s="8" t="s">
        <v>21</v>
      </c>
      <c r="N26" s="49">
        <v>61862</v>
      </c>
      <c r="O26" s="5" t="s">
        <v>205</v>
      </c>
      <c r="P26" s="24">
        <v>188789</v>
      </c>
      <c r="Q26" s="18" t="s">
        <v>34</v>
      </c>
    </row>
    <row r="27" spans="1:19" s="25" customFormat="1" ht="50.25" customHeight="1" x14ac:dyDescent="0.25">
      <c r="A27" s="18">
        <v>23</v>
      </c>
      <c r="B27" s="19" t="s">
        <v>98</v>
      </c>
      <c r="C27" s="5" t="s">
        <v>204</v>
      </c>
      <c r="D27" s="19" t="s">
        <v>104</v>
      </c>
      <c r="E27" s="18" t="s">
        <v>105</v>
      </c>
      <c r="F27" s="18">
        <v>1</v>
      </c>
      <c r="G27" s="18" t="s">
        <v>106</v>
      </c>
      <c r="H27" s="20" t="s">
        <v>21</v>
      </c>
      <c r="I27" s="21">
        <f>115200*1.19*4.8433</f>
        <v>663958.31040000007</v>
      </c>
      <c r="J27" s="18" t="s">
        <v>22</v>
      </c>
      <c r="K27" s="22" t="s">
        <v>189</v>
      </c>
      <c r="L27" s="23" t="s">
        <v>190</v>
      </c>
      <c r="M27" s="8" t="s">
        <v>21</v>
      </c>
      <c r="N27" s="49">
        <v>76218.12</v>
      </c>
      <c r="O27" s="5" t="s">
        <v>205</v>
      </c>
      <c r="P27" s="24"/>
      <c r="Q27" s="5" t="s">
        <v>33</v>
      </c>
    </row>
    <row r="28" spans="1:19" ht="57" customHeight="1" x14ac:dyDescent="0.25">
      <c r="A28" s="5">
        <v>24</v>
      </c>
      <c r="B28" s="7" t="s">
        <v>27</v>
      </c>
      <c r="C28" s="5" t="s">
        <v>114</v>
      </c>
      <c r="D28" s="15" t="s">
        <v>110</v>
      </c>
      <c r="E28" s="5" t="s">
        <v>18</v>
      </c>
      <c r="F28" s="5">
        <v>1</v>
      </c>
      <c r="G28" s="5" t="s">
        <v>111</v>
      </c>
      <c r="H28" s="8"/>
      <c r="I28" s="13">
        <f>103300*1.19</f>
        <v>122927</v>
      </c>
      <c r="J28" s="5" t="s">
        <v>22</v>
      </c>
      <c r="K28" s="5" t="s">
        <v>112</v>
      </c>
      <c r="L28" s="5" t="s">
        <v>113</v>
      </c>
      <c r="M28" s="5"/>
      <c r="N28" s="50">
        <v>122927</v>
      </c>
      <c r="O28" s="5" t="s">
        <v>185</v>
      </c>
      <c r="P28" s="11">
        <v>122927</v>
      </c>
      <c r="Q28" s="5" t="s">
        <v>34</v>
      </c>
    </row>
    <row r="29" spans="1:19" ht="54.75" customHeight="1" x14ac:dyDescent="0.25">
      <c r="A29" s="5">
        <v>25</v>
      </c>
      <c r="B29" s="7" t="s">
        <v>27</v>
      </c>
      <c r="C29" s="5" t="s">
        <v>118</v>
      </c>
      <c r="D29" s="7" t="s">
        <v>119</v>
      </c>
      <c r="E29" s="5" t="s">
        <v>36</v>
      </c>
      <c r="F29" s="5">
        <v>4</v>
      </c>
      <c r="G29" s="5" t="s">
        <v>123</v>
      </c>
      <c r="H29" s="8" t="s">
        <v>21</v>
      </c>
      <c r="I29" s="11">
        <f>530148.32*1.19</f>
        <v>630876.50079999992</v>
      </c>
      <c r="J29" s="5" t="s">
        <v>22</v>
      </c>
      <c r="K29" s="29" t="s">
        <v>120</v>
      </c>
      <c r="L29" s="5" t="s">
        <v>121</v>
      </c>
      <c r="M29" s="8" t="s">
        <v>21</v>
      </c>
      <c r="N29" s="49">
        <v>189637.05</v>
      </c>
      <c r="O29" s="5" t="s">
        <v>35</v>
      </c>
      <c r="P29" s="11"/>
      <c r="Q29" s="5" t="s">
        <v>33</v>
      </c>
    </row>
    <row r="30" spans="1:19" ht="54.75" customHeight="1" x14ac:dyDescent="0.25">
      <c r="A30" s="5">
        <v>26</v>
      </c>
      <c r="B30" s="7" t="s">
        <v>27</v>
      </c>
      <c r="C30" s="5" t="s">
        <v>122</v>
      </c>
      <c r="D30" s="7" t="s">
        <v>37</v>
      </c>
      <c r="E30" s="5" t="s">
        <v>36</v>
      </c>
      <c r="F30" s="5">
        <v>3</v>
      </c>
      <c r="G30" s="5" t="s">
        <v>124</v>
      </c>
      <c r="H30" s="8"/>
      <c r="I30" s="11">
        <f>142067.77*1.19</f>
        <v>169060.64629999999</v>
      </c>
      <c r="J30" s="5" t="s">
        <v>22</v>
      </c>
      <c r="K30" s="29" t="s">
        <v>120</v>
      </c>
      <c r="L30" s="5" t="s">
        <v>121</v>
      </c>
      <c r="M30" s="8" t="s">
        <v>21</v>
      </c>
      <c r="N30" s="49">
        <v>10776.31</v>
      </c>
      <c r="O30" s="5" t="s">
        <v>35</v>
      </c>
      <c r="P30" s="11"/>
      <c r="Q30" s="5" t="s">
        <v>33</v>
      </c>
    </row>
    <row r="31" spans="1:19" s="28" customFormat="1" ht="51" x14ac:dyDescent="0.25">
      <c r="A31" s="18">
        <v>27</v>
      </c>
      <c r="B31" s="26" t="s">
        <v>98</v>
      </c>
      <c r="C31" s="18" t="s">
        <v>126</v>
      </c>
      <c r="D31" s="26" t="s">
        <v>100</v>
      </c>
      <c r="E31" s="18" t="s">
        <v>18</v>
      </c>
      <c r="F31" s="18">
        <v>1</v>
      </c>
      <c r="G31" s="18" t="s">
        <v>101</v>
      </c>
      <c r="H31" s="18" t="s">
        <v>21</v>
      </c>
      <c r="I31" s="27">
        <f>59400*1.19</f>
        <v>70686</v>
      </c>
      <c r="J31" s="18" t="s">
        <v>22</v>
      </c>
      <c r="K31" s="18" t="s">
        <v>120</v>
      </c>
      <c r="L31" s="18" t="s">
        <v>121</v>
      </c>
      <c r="M31" s="8" t="s">
        <v>21</v>
      </c>
      <c r="N31" s="9">
        <v>35343</v>
      </c>
      <c r="O31" s="23" t="s">
        <v>35</v>
      </c>
      <c r="P31" s="24"/>
      <c r="Q31" s="5" t="s">
        <v>33</v>
      </c>
    </row>
    <row r="32" spans="1:19" s="28" customFormat="1" ht="89.25" x14ac:dyDescent="0.25">
      <c r="A32" s="18">
        <v>28</v>
      </c>
      <c r="B32" s="26" t="s">
        <v>83</v>
      </c>
      <c r="C32" s="23" t="s">
        <v>130</v>
      </c>
      <c r="D32" s="26" t="s">
        <v>129</v>
      </c>
      <c r="E32" s="18" t="s">
        <v>18</v>
      </c>
      <c r="F32" s="18">
        <v>1</v>
      </c>
      <c r="G32" s="18" t="s">
        <v>52</v>
      </c>
      <c r="H32" s="18" t="s">
        <v>21</v>
      </c>
      <c r="I32" s="27">
        <f>72913.61*1.19</f>
        <v>86767.195899999992</v>
      </c>
      <c r="J32" s="18" t="s">
        <v>22</v>
      </c>
      <c r="K32" s="5" t="s">
        <v>136</v>
      </c>
      <c r="L32" s="5" t="s">
        <v>137</v>
      </c>
      <c r="M32" s="8" t="s">
        <v>21</v>
      </c>
      <c r="N32" s="27">
        <v>82833.66</v>
      </c>
      <c r="O32" s="5" t="s">
        <v>187</v>
      </c>
      <c r="P32" s="54">
        <v>82833.66</v>
      </c>
      <c r="Q32" s="5" t="s">
        <v>34</v>
      </c>
    </row>
    <row r="33" spans="1:17" s="28" customFormat="1" ht="114.75" x14ac:dyDescent="0.25">
      <c r="A33" s="18">
        <v>29</v>
      </c>
      <c r="B33" s="26" t="s">
        <v>98</v>
      </c>
      <c r="C33" s="5" t="s">
        <v>131</v>
      </c>
      <c r="D33" s="26" t="s">
        <v>127</v>
      </c>
      <c r="E33" s="18" t="s">
        <v>18</v>
      </c>
      <c r="F33" s="18">
        <v>3</v>
      </c>
      <c r="G33" s="18" t="s">
        <v>128</v>
      </c>
      <c r="H33" s="20" t="s">
        <v>21</v>
      </c>
      <c r="I33" s="27">
        <f>29000*1.19</f>
        <v>34510</v>
      </c>
      <c r="J33" s="5" t="s">
        <v>183</v>
      </c>
      <c r="K33" s="18" t="s">
        <v>138</v>
      </c>
      <c r="L33" s="18" t="s">
        <v>139</v>
      </c>
      <c r="M33" s="8" t="s">
        <v>21</v>
      </c>
      <c r="N33" s="52"/>
      <c r="O33" s="23"/>
      <c r="P33" s="24"/>
      <c r="Q33" s="5" t="s">
        <v>33</v>
      </c>
    </row>
    <row r="34" spans="1:17" ht="89.25" x14ac:dyDescent="0.25">
      <c r="A34" s="5">
        <v>30</v>
      </c>
      <c r="B34" s="6" t="s">
        <v>98</v>
      </c>
      <c r="C34" s="5" t="s">
        <v>135</v>
      </c>
      <c r="D34" s="7" t="s">
        <v>132</v>
      </c>
      <c r="E34" s="5" t="s">
        <v>18</v>
      </c>
      <c r="F34" s="5">
        <v>1</v>
      </c>
      <c r="G34" s="5" t="s">
        <v>133</v>
      </c>
      <c r="H34" s="20" t="s">
        <v>21</v>
      </c>
      <c r="I34" s="9">
        <v>50500</v>
      </c>
      <c r="J34" s="18" t="s">
        <v>22</v>
      </c>
      <c r="K34" s="6" t="s">
        <v>176</v>
      </c>
      <c r="L34" s="5" t="s">
        <v>134</v>
      </c>
      <c r="M34" s="8" t="s">
        <v>21</v>
      </c>
      <c r="N34" s="9">
        <v>50500</v>
      </c>
      <c r="O34" s="5" t="s">
        <v>113</v>
      </c>
      <c r="P34" s="53">
        <v>50500</v>
      </c>
      <c r="Q34" s="5" t="s">
        <v>34</v>
      </c>
    </row>
    <row r="35" spans="1:17" ht="51" x14ac:dyDescent="0.25">
      <c r="A35" s="5">
        <v>31</v>
      </c>
      <c r="B35" s="6" t="s">
        <v>27</v>
      </c>
      <c r="C35" s="5" t="s">
        <v>160</v>
      </c>
      <c r="D35" s="7" t="s">
        <v>144</v>
      </c>
      <c r="E35" s="5" t="s">
        <v>18</v>
      </c>
      <c r="F35" s="5">
        <v>5</v>
      </c>
      <c r="G35" s="5" t="s">
        <v>145</v>
      </c>
      <c r="H35" s="20" t="s">
        <v>21</v>
      </c>
      <c r="I35" s="9">
        <v>77390.94</v>
      </c>
      <c r="J35" s="18" t="s">
        <v>22</v>
      </c>
      <c r="K35" s="6" t="s">
        <v>146</v>
      </c>
      <c r="L35" s="5" t="s">
        <v>147</v>
      </c>
      <c r="M35" s="8" t="s">
        <v>21</v>
      </c>
      <c r="N35" s="9">
        <v>77390.94</v>
      </c>
      <c r="O35" s="5" t="s">
        <v>186</v>
      </c>
      <c r="P35" s="53">
        <v>77390.94</v>
      </c>
      <c r="Q35" s="5" t="s">
        <v>34</v>
      </c>
    </row>
    <row r="36" spans="1:17" ht="25.5" x14ac:dyDescent="0.25">
      <c r="A36" s="5">
        <v>32</v>
      </c>
      <c r="B36" s="6" t="s">
        <v>27</v>
      </c>
      <c r="C36" s="5" t="s">
        <v>162</v>
      </c>
      <c r="D36" s="7" t="s">
        <v>150</v>
      </c>
      <c r="E36" s="5" t="s">
        <v>18</v>
      </c>
      <c r="F36" s="5">
        <v>6</v>
      </c>
      <c r="G36" s="5" t="s">
        <v>151</v>
      </c>
      <c r="H36" s="20" t="s">
        <v>21</v>
      </c>
      <c r="I36" s="9">
        <v>12896.58</v>
      </c>
      <c r="J36" s="18" t="s">
        <v>22</v>
      </c>
      <c r="K36" s="6" t="s">
        <v>152</v>
      </c>
      <c r="L36" s="5" t="s">
        <v>153</v>
      </c>
      <c r="M36" s="8" t="s">
        <v>21</v>
      </c>
      <c r="N36" s="9">
        <v>12896.58</v>
      </c>
      <c r="O36" s="5" t="s">
        <v>188</v>
      </c>
      <c r="P36" s="53">
        <v>12896.58</v>
      </c>
      <c r="Q36" s="5" t="s">
        <v>34</v>
      </c>
    </row>
    <row r="37" spans="1:17" ht="25.5" x14ac:dyDescent="0.25">
      <c r="A37" s="5">
        <v>33</v>
      </c>
      <c r="B37" s="6" t="s">
        <v>27</v>
      </c>
      <c r="C37" s="5" t="s">
        <v>161</v>
      </c>
      <c r="D37" s="7" t="s">
        <v>154</v>
      </c>
      <c r="E37" s="5" t="s">
        <v>18</v>
      </c>
      <c r="F37" s="5">
        <v>4</v>
      </c>
      <c r="G37" s="5" t="s">
        <v>155</v>
      </c>
      <c r="H37" s="20" t="s">
        <v>21</v>
      </c>
      <c r="I37" s="9">
        <v>25001.73</v>
      </c>
      <c r="J37" s="18" t="s">
        <v>22</v>
      </c>
      <c r="K37" s="6"/>
      <c r="L37" s="5"/>
      <c r="M37" s="8" t="s">
        <v>21</v>
      </c>
      <c r="N37" s="9">
        <v>25001.73</v>
      </c>
      <c r="O37" s="5" t="s">
        <v>188</v>
      </c>
      <c r="P37" s="53">
        <v>25001.73</v>
      </c>
      <c r="Q37" s="5" t="s">
        <v>34</v>
      </c>
    </row>
    <row r="38" spans="1:17" ht="114.75" x14ac:dyDescent="0.25">
      <c r="A38" s="5">
        <v>34</v>
      </c>
      <c r="B38" s="6" t="s">
        <v>83</v>
      </c>
      <c r="C38" s="5" t="s">
        <v>158</v>
      </c>
      <c r="D38" s="6" t="s">
        <v>210</v>
      </c>
      <c r="E38" s="5" t="s">
        <v>18</v>
      </c>
      <c r="F38" s="5">
        <v>2</v>
      </c>
      <c r="G38" s="5" t="s">
        <v>54</v>
      </c>
      <c r="H38" s="18" t="s">
        <v>21</v>
      </c>
      <c r="I38" s="9">
        <f>127209.79*1.19</f>
        <v>151379.6501</v>
      </c>
      <c r="J38" s="5" t="s">
        <v>149</v>
      </c>
      <c r="K38" s="6" t="s">
        <v>177</v>
      </c>
      <c r="L38" s="6" t="s">
        <v>178</v>
      </c>
      <c r="M38" s="8" t="s">
        <v>21</v>
      </c>
      <c r="N38" s="9">
        <f>127209.79*1.19</f>
        <v>151379.6501</v>
      </c>
      <c r="O38" s="5" t="s">
        <v>206</v>
      </c>
      <c r="P38" s="11">
        <v>151379.65</v>
      </c>
      <c r="Q38" s="5" t="s">
        <v>34</v>
      </c>
    </row>
    <row r="39" spans="1:17" ht="89.25" x14ac:dyDescent="0.25">
      <c r="A39" s="5">
        <v>35</v>
      </c>
      <c r="B39" s="6" t="s">
        <v>83</v>
      </c>
      <c r="C39" s="5" t="s">
        <v>159</v>
      </c>
      <c r="D39" s="7" t="s">
        <v>203</v>
      </c>
      <c r="E39" s="5" t="s">
        <v>18</v>
      </c>
      <c r="F39" s="5">
        <v>1</v>
      </c>
      <c r="G39" s="5" t="s">
        <v>156</v>
      </c>
      <c r="H39" s="18" t="s">
        <v>21</v>
      </c>
      <c r="I39" s="9">
        <f>42911.06*1.19</f>
        <v>51064.161399999997</v>
      </c>
      <c r="J39" s="5" t="s">
        <v>149</v>
      </c>
      <c r="K39" s="6" t="s">
        <v>179</v>
      </c>
      <c r="L39" s="6" t="s">
        <v>180</v>
      </c>
      <c r="M39" s="8" t="s">
        <v>21</v>
      </c>
      <c r="N39" s="9">
        <v>47727.12</v>
      </c>
      <c r="O39" s="5" t="s">
        <v>207</v>
      </c>
      <c r="P39" s="11">
        <v>47727.12</v>
      </c>
      <c r="Q39" s="5" t="s">
        <v>34</v>
      </c>
    </row>
    <row r="40" spans="1:17" ht="76.5" x14ac:dyDescent="0.25">
      <c r="A40" s="5">
        <v>36</v>
      </c>
      <c r="B40" s="6" t="s">
        <v>83</v>
      </c>
      <c r="C40" s="5" t="s">
        <v>163</v>
      </c>
      <c r="D40" s="7" t="s">
        <v>157</v>
      </c>
      <c r="E40" s="5" t="s">
        <v>18</v>
      </c>
      <c r="F40" s="5">
        <v>1</v>
      </c>
      <c r="G40" s="5" t="s">
        <v>156</v>
      </c>
      <c r="H40" s="18" t="s">
        <v>21</v>
      </c>
      <c r="I40" s="9">
        <f>111580.53*1.19</f>
        <v>132780.83069999999</v>
      </c>
      <c r="J40" s="5" t="s">
        <v>149</v>
      </c>
      <c r="K40" s="6" t="s">
        <v>181</v>
      </c>
      <c r="L40" s="6" t="s">
        <v>182</v>
      </c>
      <c r="M40" s="8" t="s">
        <v>21</v>
      </c>
      <c r="N40" s="9">
        <v>100398.66</v>
      </c>
      <c r="O40" s="5" t="s">
        <v>208</v>
      </c>
      <c r="P40" s="11">
        <v>100398.66</v>
      </c>
      <c r="Q40" s="5" t="s">
        <v>34</v>
      </c>
    </row>
    <row r="41" spans="1:17" ht="140.25" x14ac:dyDescent="0.25">
      <c r="A41" s="5">
        <v>37</v>
      </c>
      <c r="B41" s="6" t="s">
        <v>165</v>
      </c>
      <c r="C41" s="5" t="s">
        <v>166</v>
      </c>
      <c r="D41" s="31" t="s">
        <v>202</v>
      </c>
      <c r="E41" s="5" t="s">
        <v>36</v>
      </c>
      <c r="F41" s="5">
        <v>3</v>
      </c>
      <c r="G41" s="32" t="s">
        <v>167</v>
      </c>
      <c r="H41" s="8" t="s">
        <v>21</v>
      </c>
      <c r="I41" s="9">
        <v>99831</v>
      </c>
      <c r="J41" s="5" t="s">
        <v>183</v>
      </c>
      <c r="K41" s="6" t="s">
        <v>168</v>
      </c>
      <c r="L41" s="6" t="s">
        <v>169</v>
      </c>
      <c r="M41" s="8" t="s">
        <v>21</v>
      </c>
      <c r="N41" s="9"/>
      <c r="O41" s="5"/>
      <c r="P41" s="11"/>
      <c r="Q41" s="5" t="s">
        <v>211</v>
      </c>
    </row>
    <row r="42" spans="1:17" ht="89.25" x14ac:dyDescent="0.2">
      <c r="A42" s="5">
        <v>38</v>
      </c>
      <c r="B42" s="6" t="s">
        <v>165</v>
      </c>
      <c r="C42" s="5" t="s">
        <v>171</v>
      </c>
      <c r="D42" s="33" t="s">
        <v>170</v>
      </c>
      <c r="E42" s="5" t="s">
        <v>18</v>
      </c>
      <c r="F42" s="5">
        <v>1</v>
      </c>
      <c r="G42" s="18" t="s">
        <v>172</v>
      </c>
      <c r="H42" s="5"/>
      <c r="I42" s="9">
        <v>85950</v>
      </c>
      <c r="J42" s="5" t="s">
        <v>183</v>
      </c>
      <c r="K42" s="6" t="s">
        <v>184</v>
      </c>
      <c r="L42" s="6" t="s">
        <v>173</v>
      </c>
      <c r="M42" s="8" t="s">
        <v>21</v>
      </c>
      <c r="N42" s="9"/>
      <c r="O42" s="5"/>
      <c r="P42" s="11"/>
      <c r="Q42" s="5" t="s">
        <v>33</v>
      </c>
    </row>
    <row r="43" spans="1:17" s="25" customFormat="1" ht="93.75" customHeight="1" x14ac:dyDescent="0.25">
      <c r="A43" s="18">
        <v>39</v>
      </c>
      <c r="B43" s="19" t="s">
        <v>98</v>
      </c>
      <c r="C43" s="5" t="s">
        <v>212</v>
      </c>
      <c r="D43" s="6" t="s">
        <v>213</v>
      </c>
      <c r="E43" s="18" t="s">
        <v>18</v>
      </c>
      <c r="F43" s="18">
        <v>1</v>
      </c>
      <c r="G43" s="23" t="s">
        <v>95</v>
      </c>
      <c r="H43" s="20" t="s">
        <v>21</v>
      </c>
      <c r="I43" s="21">
        <v>33929.279999999999</v>
      </c>
      <c r="J43" s="18" t="s">
        <v>22</v>
      </c>
      <c r="K43" s="22" t="s">
        <v>214</v>
      </c>
      <c r="L43" s="23" t="s">
        <v>215</v>
      </c>
      <c r="M43" s="8" t="s">
        <v>21</v>
      </c>
      <c r="N43" s="47">
        <v>3364.65</v>
      </c>
      <c r="O43" s="23" t="s">
        <v>35</v>
      </c>
      <c r="P43" s="21"/>
      <c r="Q43" s="18" t="s">
        <v>33</v>
      </c>
    </row>
    <row r="44" spans="1:17" ht="76.5" x14ac:dyDescent="0.2">
      <c r="A44" s="5">
        <v>40</v>
      </c>
      <c r="B44" s="6" t="s">
        <v>191</v>
      </c>
      <c r="C44" s="5" t="s">
        <v>194</v>
      </c>
      <c r="D44" s="33" t="s">
        <v>192</v>
      </c>
      <c r="E44" s="5" t="s">
        <v>18</v>
      </c>
      <c r="F44" s="5">
        <v>3</v>
      </c>
      <c r="G44" s="18" t="s">
        <v>193</v>
      </c>
      <c r="H44" s="5"/>
      <c r="I44" s="9">
        <f>60954.13*1.19</f>
        <v>72535.414699999994</v>
      </c>
      <c r="J44" s="5" t="s">
        <v>149</v>
      </c>
      <c r="K44" s="6"/>
      <c r="L44" s="6"/>
      <c r="M44" s="8"/>
      <c r="N44" s="9">
        <v>71347.509999999995</v>
      </c>
      <c r="O44" s="5" t="s">
        <v>207</v>
      </c>
      <c r="P44" s="11">
        <v>71347.509999999995</v>
      </c>
      <c r="Q44" s="5" t="s">
        <v>34</v>
      </c>
    </row>
    <row r="45" spans="1:17" ht="38.25" x14ac:dyDescent="0.2">
      <c r="A45" s="5">
        <v>41</v>
      </c>
      <c r="B45" s="6" t="s">
        <v>195</v>
      </c>
      <c r="C45" s="5" t="s">
        <v>196</v>
      </c>
      <c r="D45" s="33" t="s">
        <v>197</v>
      </c>
      <c r="E45" s="5" t="s">
        <v>18</v>
      </c>
      <c r="F45" s="5">
        <v>1</v>
      </c>
      <c r="G45" s="18" t="s">
        <v>198</v>
      </c>
      <c r="H45" s="5"/>
      <c r="I45" s="9">
        <v>52056.55</v>
      </c>
      <c r="J45" s="5" t="s">
        <v>149</v>
      </c>
      <c r="K45" s="6"/>
      <c r="L45" s="6"/>
      <c r="M45" s="8"/>
      <c r="N45" s="9">
        <v>52056.55</v>
      </c>
      <c r="O45" s="5" t="s">
        <v>209</v>
      </c>
      <c r="P45" s="11">
        <v>52056.55</v>
      </c>
      <c r="Q45" s="5" t="s">
        <v>34</v>
      </c>
    </row>
    <row r="46" spans="1:17" x14ac:dyDescent="0.2">
      <c r="A46" s="34"/>
      <c r="B46" s="35"/>
      <c r="C46" s="34"/>
      <c r="D46" s="36"/>
      <c r="E46" s="34"/>
      <c r="F46" s="34"/>
      <c r="G46" s="37"/>
      <c r="H46" s="34"/>
      <c r="I46" s="38"/>
      <c r="J46" s="34"/>
      <c r="K46" s="35"/>
      <c r="L46" s="35"/>
      <c r="M46" s="39"/>
      <c r="N46" s="38"/>
      <c r="O46" s="34"/>
      <c r="P46" s="35"/>
      <c r="Q46" s="34"/>
    </row>
    <row r="47" spans="1:17" ht="15" x14ac:dyDescent="0.25">
      <c r="A47" s="55" t="s">
        <v>216</v>
      </c>
      <c r="B47" s="56"/>
      <c r="C47" s="56"/>
      <c r="D47" s="56"/>
      <c r="E47" s="56"/>
      <c r="F47" s="56"/>
      <c r="G47" s="56"/>
      <c r="H47" s="56"/>
      <c r="I47" s="56"/>
      <c r="J47" s="56"/>
      <c r="K47" s="56"/>
      <c r="L47" s="56"/>
      <c r="M47" s="56"/>
      <c r="N47" s="56"/>
      <c r="O47" s="56"/>
      <c r="P47" s="56"/>
      <c r="Q47" s="56"/>
    </row>
    <row r="48" spans="1:17" x14ac:dyDescent="0.25">
      <c r="J48" s="30"/>
    </row>
    <row r="49" spans="1:17" ht="15" x14ac:dyDescent="0.25">
      <c r="A49" s="57" t="s">
        <v>217</v>
      </c>
      <c r="B49" s="58"/>
      <c r="C49" s="58"/>
      <c r="D49" s="58"/>
      <c r="E49" s="58"/>
      <c r="F49" s="58"/>
      <c r="G49" s="58"/>
      <c r="H49" s="58"/>
      <c r="I49" s="58"/>
      <c r="J49" s="58"/>
      <c r="K49" s="58"/>
      <c r="L49" s="58"/>
      <c r="M49" s="58"/>
      <c r="N49" s="58"/>
      <c r="O49" s="58"/>
      <c r="P49" s="58"/>
      <c r="Q49" s="58"/>
    </row>
  </sheetData>
  <mergeCells count="19">
    <mergeCell ref="L3:L4"/>
    <mergeCell ref="M3:M4"/>
    <mergeCell ref="N3:O3"/>
    <mergeCell ref="A47:Q47"/>
    <mergeCell ref="A49:Q49"/>
    <mergeCell ref="P3:P4"/>
    <mergeCell ref="B1:Q1"/>
    <mergeCell ref="A3:A4"/>
    <mergeCell ref="B3:B4"/>
    <mergeCell ref="C3:C4"/>
    <mergeCell ref="D3:D4"/>
    <mergeCell ref="E3:E4"/>
    <mergeCell ref="F3:F4"/>
    <mergeCell ref="G3:G4"/>
    <mergeCell ref="H3:H4"/>
    <mergeCell ref="I3:I4"/>
    <mergeCell ref="Q3:Q4"/>
    <mergeCell ref="J3:J4"/>
    <mergeCell ref="K3:K4"/>
  </mergeCells>
  <pageMargins left="0.7" right="0.7" top="0.75" bottom="0.75" header="0.3" footer="0.3"/>
  <pageSetup paperSize="9" scale="6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01.10.2020-31.12.2020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2021-01-15T08:33:41Z</cp:lastPrinted>
  <dcterms:created xsi:type="dcterms:W3CDTF">2018-11-29T07:54:40Z</dcterms:created>
  <dcterms:modified xsi:type="dcterms:W3CDTF">2021-01-15T08:34:27Z</dcterms:modified>
</cp:coreProperties>
</file>