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0.252\Achizitii\2. PAAP-uri si anexe\PAP 2021\site decembrie\"/>
    </mc:Choice>
  </mc:AlternateContent>
  <bookViews>
    <workbookView xWindow="0" yWindow="0" windowWidth="28800" windowHeight="11430"/>
  </bookViews>
  <sheets>
    <sheet name="01.10-31.12.21" sheetId="9" r:id="rId1"/>
  </sheets>
  <definedNames>
    <definedName name="_xlnm.Print_Titles" localSheetId="0">'01.10-31.12.21'!$3:$4</definedName>
  </definedNames>
  <calcPr calcId="162913"/>
</workbook>
</file>

<file path=xl/calcChain.xml><?xml version="1.0" encoding="utf-8"?>
<calcChain xmlns="http://schemas.openxmlformats.org/spreadsheetml/2006/main">
  <c r="I41" i="9" l="1"/>
  <c r="P43" i="9" l="1"/>
  <c r="N43" i="9"/>
  <c r="N48" i="9" l="1"/>
  <c r="N50" i="9" l="1"/>
  <c r="I53" i="9" l="1"/>
  <c r="I50" i="9" l="1"/>
  <c r="I48" i="9" l="1"/>
  <c r="I47" i="9" l="1"/>
  <c r="I42" i="9" l="1"/>
  <c r="I36" i="9"/>
  <c r="N34" i="9"/>
  <c r="I33" i="9"/>
  <c r="I31" i="9"/>
  <c r="I29" i="9"/>
  <c r="I28" i="9"/>
  <c r="I27" i="9"/>
  <c r="I26" i="9"/>
  <c r="I25" i="9"/>
  <c r="I24" i="9"/>
  <c r="I23" i="9"/>
  <c r="I22" i="9"/>
  <c r="P21" i="9"/>
  <c r="N21" i="9"/>
  <c r="I21" i="9"/>
  <c r="P20" i="9"/>
  <c r="N20" i="9"/>
  <c r="I20" i="9"/>
  <c r="P19" i="9"/>
  <c r="N19" i="9"/>
  <c r="I19" i="9"/>
  <c r="I18" i="9"/>
  <c r="I17" i="9"/>
  <c r="I16" i="9"/>
  <c r="I15" i="9"/>
  <c r="I14" i="9"/>
  <c r="I11" i="9"/>
  <c r="I10" i="9"/>
  <c r="I9" i="9"/>
  <c r="I8" i="9"/>
  <c r="I7" i="9"/>
</calcChain>
</file>

<file path=xl/sharedStrings.xml><?xml version="1.0" encoding="utf-8"?>
<sst xmlns="http://schemas.openxmlformats.org/spreadsheetml/2006/main" count="540" uniqueCount="278">
  <si>
    <t>Nr. crt.</t>
  </si>
  <si>
    <t>Tip contract</t>
  </si>
  <si>
    <t>Nr. contract și data atribuirii</t>
  </si>
  <si>
    <t>Obiect contract</t>
  </si>
  <si>
    <t>Procedura aplicată</t>
  </si>
  <si>
    <t>Număr ofertanți</t>
  </si>
  <si>
    <t>Furnizor/ Prestator/ Executant</t>
  </si>
  <si>
    <t>Parteneri
(asociați/ subcontractanți/ terți susținători)</t>
  </si>
  <si>
    <t>Valoarea prevăzută în contract (RON cu TVA)</t>
  </si>
  <si>
    <t>Sursa finanțării</t>
  </si>
  <si>
    <t>Data de început</t>
  </si>
  <si>
    <t>Data de finalizare prevăzută în contract</t>
  </si>
  <si>
    <t>Modificare a cuantumului prețului prin act adițional / și data acestuia</t>
  </si>
  <si>
    <t>Executarea contractului</t>
  </si>
  <si>
    <t>Preț final
(RON cu TVA)</t>
  </si>
  <si>
    <t>Status
(finalizat / în execuție)</t>
  </si>
  <si>
    <t>Valoare plătită 
(RON cu TVA)</t>
  </si>
  <si>
    <t>Data efectuării plății</t>
  </si>
  <si>
    <t>achizitie directa</t>
  </si>
  <si>
    <t>Servicii de spalatorie inventar moale</t>
  </si>
  <si>
    <t>-</t>
  </si>
  <si>
    <t>venituri proprii</t>
  </si>
  <si>
    <t>contract de prestari servicii</t>
  </si>
  <si>
    <t>Servicii de mentenanță (întreținere și reparații) instalații termice, instalații sanitare, instalații hidrofor și circuite de apă</t>
  </si>
  <si>
    <t>ALEXCAM SANIT SRL</t>
  </si>
  <si>
    <t>Servicii de verificare, revizie, întreținere și reparații la centralele termice, punctul termic și echipamentele din încăperile centralelor termice aparținând UMC, inclusiv manoperă înlocuire piese defecte</t>
  </si>
  <si>
    <t>Servicii de mentenanţă preventivă şi corectivă sisteme de securitate</t>
  </si>
  <si>
    <t>Servicii de asistenta tehnică hardware și software; Servicii de reparare și întreținere calculatoare si periferice informatice</t>
  </si>
  <si>
    <t>lunar</t>
  </si>
  <si>
    <t>procedura simplificata</t>
  </si>
  <si>
    <t>Furnizare gaze naturale, inclusiv transport, distributie si altele asemenea</t>
  </si>
  <si>
    <t xml:space="preserve">Servicii de mentenanta a aparatelor de climatizare, a agregate de racire si a ventiloconvectorilor </t>
  </si>
  <si>
    <t>NET BRINEL SA</t>
  </si>
  <si>
    <t>Software pentru sisteme de operare si licente-Microsoft EES</t>
  </si>
  <si>
    <t xml:space="preserve">Servicii de paza si protectie, monitorizare si interventie, mentenanta preventivă și corectivă - Lot 1 </t>
  </si>
  <si>
    <t>Servicii de paza a transporturilor de bunuri si valori - Lot 2</t>
  </si>
  <si>
    <t>ZIP ESCORT SRL</t>
  </si>
  <si>
    <t>Servicii de catering</t>
  </si>
  <si>
    <t>CATERING COMPLET SRL</t>
  </si>
  <si>
    <t>venituri proprii și bugete proiecte</t>
  </si>
  <si>
    <t>Servicii de dezinsectie si deratizare</t>
  </si>
  <si>
    <t>Nicsor Derating</t>
  </si>
  <si>
    <t>RED POINT SOFTWARE SOLUTIONS SRL</t>
  </si>
  <si>
    <t>Servicii de formare profesională în domeniul Dynamic positioning (DP)</t>
  </si>
  <si>
    <t>licitatie deschisa</t>
  </si>
  <si>
    <t>DP &amp; OFFSHORE EXPERT SRL</t>
  </si>
  <si>
    <t>Furnizare energie electrica, inclusiv transport, sistem si distributie</t>
  </si>
  <si>
    <t>Tinmar Energy SA</t>
  </si>
  <si>
    <t>Premier Energy SRL</t>
  </si>
  <si>
    <t>semestrial</t>
  </si>
  <si>
    <t>TECTONIC DINAMIC SRL, neplatitor de TVA</t>
  </si>
  <si>
    <t>Elaborat, Serviciul Achiziții publice</t>
  </si>
  <si>
    <t xml:space="preserve">  Florentina CIOCOI</t>
  </si>
  <si>
    <t xml:space="preserve">Ing. Cristalina STOIAN      </t>
  </si>
  <si>
    <t xml:space="preserve">Ing. Gabriela-Crina  POPESCU </t>
  </si>
  <si>
    <t>ANEXA 1 LA PROGRAMUL ANUAL AL ACHIZIȚIILOR PUBLICE_CENTRALIZATORUL ACHIZIȚIILOR PUBLICE PESTE 5000 DE EURO - 2021</t>
  </si>
  <si>
    <t>procedură proprie</t>
  </si>
  <si>
    <t>ASOCIEREA X SERV SRL - ALFARO SECURITY SRL</t>
  </si>
  <si>
    <t>ALFARO SECURITY SRL - asociat
DIALFA SECURITY SRL - subcontractant</t>
  </si>
  <si>
    <t>01.01.2021</t>
  </si>
  <si>
    <t>31.12.2021</t>
  </si>
  <si>
    <t>Fersin Forte</t>
  </si>
  <si>
    <t>6528/ 03.12.2020</t>
  </si>
  <si>
    <t>Marine Controls</t>
  </si>
  <si>
    <t>6794/ 10.12.2020</t>
  </si>
  <si>
    <t>trimestrial / semetrial</t>
  </si>
  <si>
    <t>6964/ 16.12.2020</t>
  </si>
  <si>
    <t>valoare maximală 54,500.00</t>
  </si>
  <si>
    <t>7225/ 29.12.2020</t>
  </si>
  <si>
    <t>in executie</t>
  </si>
  <si>
    <t>servicii</t>
  </si>
  <si>
    <t>9816/ 28.11.2019 + act aditional</t>
  </si>
  <si>
    <t>Europroiect</t>
  </si>
  <si>
    <t xml:space="preserve">pana la finalizarea proiectului </t>
  </si>
  <si>
    <t>1400/ 03.03.2020 + act aditional</t>
  </si>
  <si>
    <t xml:space="preserve">Verificare tehnica de calitate a proiectului tehnic si detaliilor de executie </t>
  </si>
  <si>
    <t>DMI Studio Concept</t>
  </si>
  <si>
    <t xml:space="preserve">3598/ 02.07.2020 </t>
  </si>
  <si>
    <t>Agora Proiect</t>
  </si>
  <si>
    <t>lucrari</t>
  </si>
  <si>
    <t>1097/ 17.02.2021</t>
  </si>
  <si>
    <t xml:space="preserve">ICCO FACILITY MANAGEMENT </t>
  </si>
  <si>
    <t xml:space="preserve">1190/ 22.02.2021                                                                                                                                                                                                                                                                                                                           </t>
  </si>
  <si>
    <t>Eurofin Consult</t>
  </si>
  <si>
    <t xml:space="preserve">furnizare </t>
  </si>
  <si>
    <t>Analizor vectorial portabil pentru măsurători in situ</t>
  </si>
  <si>
    <t>Platformă de măsură pentru structuri radiante</t>
  </si>
  <si>
    <t>Sistem de achiziții date</t>
  </si>
  <si>
    <t>Platformă de analiză acustică</t>
  </si>
  <si>
    <t xml:space="preserve">Comtest </t>
  </si>
  <si>
    <t>MCL CONSULT TELECOM</t>
  </si>
  <si>
    <t>60 zile de la semnare contract</t>
  </si>
  <si>
    <t>18.01.2021</t>
  </si>
  <si>
    <t>15.02.2021</t>
  </si>
  <si>
    <t xml:space="preserve"> 28.11.2019 + act aditional</t>
  </si>
  <si>
    <t xml:space="preserve"> 03.03.2020 + act aditional</t>
  </si>
  <si>
    <t xml:space="preserve"> 02.07.2020</t>
  </si>
  <si>
    <t xml:space="preserve"> 17.02.2021</t>
  </si>
  <si>
    <t xml:space="preserve"> 22.02.2021</t>
  </si>
  <si>
    <t>finalizat</t>
  </si>
  <si>
    <t>17 saptamani de la semnare contract</t>
  </si>
  <si>
    <t>negociere fara anunt</t>
  </si>
  <si>
    <t xml:space="preserve">WARTSILA </t>
  </si>
  <si>
    <t>17.02.2021</t>
  </si>
  <si>
    <t>16.02.2022</t>
  </si>
  <si>
    <t>01.04.2021</t>
  </si>
  <si>
    <t>31.03.2022</t>
  </si>
  <si>
    <t>“Licente utilizator ale aplicatiei eLearning  K-Sim Connect, dezvoltata de Kongsberg Norvegia  pentru Simulator Compartiment Mașină (MC90V Kongsberg ERS)”</t>
  </si>
  <si>
    <t>KONGSBERG Digital AS</t>
  </si>
  <si>
    <t>Servicii de accesare online a sistemului de software corespunzator Simulatorului de Navigatie</t>
  </si>
  <si>
    <t>Motorina Euro 5; Benzina fara plumb CO 95</t>
  </si>
  <si>
    <t>achizitie ONAC</t>
  </si>
  <si>
    <t>OMV PETROM MARKETING</t>
  </si>
  <si>
    <t>6443/ 26.11.2020 (390/ 26.11.2020)</t>
  </si>
  <si>
    <t>CONTRACT servicii de mentenanta a licentelor UMS (University Management System) și servicii de asistenta în utilizarea aplicatiei UMS 02.12.2020 -01.12.2021</t>
  </si>
  <si>
    <t>GREEN SOFT SRL</t>
  </si>
  <si>
    <t>GMB COMPUTERS SRL</t>
  </si>
  <si>
    <t>7133/ 22.12.2020</t>
  </si>
  <si>
    <t>7277/ 31.12.2020</t>
  </si>
  <si>
    <t>7278/ 31.12.2020</t>
  </si>
  <si>
    <t>6973/ 16.12.2020</t>
  </si>
  <si>
    <t>2319/  22.04.2020</t>
  </si>
  <si>
    <t>01.06.2020</t>
  </si>
  <si>
    <t>31.05.2021</t>
  </si>
  <si>
    <t>în execuție</t>
  </si>
  <si>
    <t>2421/  29.04.2020</t>
  </si>
  <si>
    <t>3854/ 16.07.2020</t>
  </si>
  <si>
    <t>20.07.2020</t>
  </si>
  <si>
    <t>19.07.2021</t>
  </si>
  <si>
    <t>maxim 30 zile de la emiterea fiecarei facturi</t>
  </si>
  <si>
    <t>furnizare</t>
  </si>
  <si>
    <t xml:space="preserve"> servicii</t>
  </si>
  <si>
    <t>6081/ 16.11.2020</t>
  </si>
  <si>
    <t>6076/ 16.11.2020</t>
  </si>
  <si>
    <r>
      <rPr>
        <b/>
        <u/>
        <sz val="10"/>
        <rFont val="Calibri"/>
        <family val="2"/>
        <scheme val="minor"/>
      </rPr>
      <t>Proiectare</t>
    </r>
    <r>
      <rPr>
        <b/>
        <sz val="10"/>
        <rFont val="Calibri"/>
        <family val="2"/>
        <scheme val="minor"/>
      </rPr>
      <t xml:space="preserve"> -</t>
    </r>
    <r>
      <rPr>
        <sz val="10"/>
        <rFont val="Calibri"/>
        <family val="2"/>
        <scheme val="minor"/>
      </rPr>
      <t xml:space="preserve"> doc tehnica obtinere avize/acorduri+ proiect tehnic si detalii executie+ asistenta tehnica din partea proiectantului</t>
    </r>
  </si>
  <si>
    <t>11.01.2021</t>
  </si>
  <si>
    <t>23.02.2021</t>
  </si>
  <si>
    <t>17.03.2021</t>
  </si>
  <si>
    <t>in maxim 30 zile dupa emiterea fiecarei facturi</t>
  </si>
  <si>
    <t>IMSAT CUADRIPOL SRL - subcontractant;
TRANSNIC SUD CONSTRUCTII SRL - subcontractant</t>
  </si>
  <si>
    <t>proiect POR 2014-2020, COD SMIS 120979</t>
  </si>
  <si>
    <t>proiect POC/163/1/3 COD SMIS 121884</t>
  </si>
  <si>
    <t>31.12.2020</t>
  </si>
  <si>
    <t>30.12.2021</t>
  </si>
  <si>
    <t>02.12.2020</t>
  </si>
  <si>
    <t>01.12.2021</t>
  </si>
  <si>
    <t>Lucrari executie tamplarie fixa A1(C0) cu geam armat la  Sediul Central al Universitatii Maritime din Constanta, str. Mircea cel Batran, nr.104, Constanta (cerinta IGSU)</t>
  </si>
  <si>
    <t>1436/ 05.03.2021</t>
  </si>
  <si>
    <t>1189/ 22.02.2021</t>
  </si>
  <si>
    <t>Gurbah Ind</t>
  </si>
  <si>
    <t>1102/ 17.02.2021</t>
  </si>
  <si>
    <t>1660 / 17.03.2021</t>
  </si>
  <si>
    <t xml:space="preserve">servicii </t>
  </si>
  <si>
    <t>01.03.2021</t>
  </si>
  <si>
    <t>pana la atribuirea contractului</t>
  </si>
  <si>
    <t>SC ELVETIC SRL</t>
  </si>
  <si>
    <t>1363/01.03.2021</t>
  </si>
  <si>
    <t>Servicii de consultanţă specializate pentru întocmirea caietului de sarcini a documentaţiei de atribuire şi analiza propunerilor tehnice si financiare ale ofertelor prezentare in derularea procedurii simplificate online pentru atribuirea contractului de lucari de  ”Extindere (construire) spatii de invatamant si laboratoare - parter, str. Cuartului, nr. 2, Constanta”</t>
  </si>
  <si>
    <t>1021/084/ 15.02.2021</t>
  </si>
  <si>
    <t>1022/085/ 15.02.2021</t>
  </si>
  <si>
    <t>226/082/ 18.01.2021</t>
  </si>
  <si>
    <t>224/080/ 18.01.2021</t>
  </si>
  <si>
    <t>mai</t>
  </si>
  <si>
    <t>827/ 10.02.2020</t>
  </si>
  <si>
    <t>Servicii de consultanță specializată pentru intocmirea documentatiei de atribuire si derularea procedurii simplificate online pentru atribuirea contractului Lucrari de executie constructii si instalatii, furnizare si montare utilaje, echipamente tehnologice si functionale, utilitati, organizare de santier, amenajari pentru protectia mediului</t>
  </si>
  <si>
    <t>ELVETIC SRL</t>
  </si>
  <si>
    <t>la data specificată în ordinul de începere a prestării serviciilor</t>
  </si>
  <si>
    <t>după avizarea contractului de lucrari de către OI</t>
  </si>
  <si>
    <t>in max 30 zile de la obtinerea avizului ADR</t>
  </si>
  <si>
    <t>3284/28.05.2021</t>
  </si>
  <si>
    <t>Servicii de promovare in presa online</t>
  </si>
  <si>
    <t>SLI'S TOOL SRL</t>
  </si>
  <si>
    <t>01.06.2021</t>
  </si>
  <si>
    <t>72 zile lucratoare de la ordin incepere</t>
  </si>
  <si>
    <t xml:space="preserve">act adițional nr 1 </t>
  </si>
  <si>
    <t>Computer de birou tip 1 Standard Office 4 bucati-Desktop Dominator cu monitor Acer RT240YBMID</t>
  </si>
  <si>
    <t>VERASYS INTERNATIONAL SRL</t>
  </si>
  <si>
    <t>bugetul de stat</t>
  </si>
  <si>
    <t>02.07.2021</t>
  </si>
  <si>
    <t>12.08.2021</t>
  </si>
  <si>
    <t>4716/ 02.07.2021</t>
  </si>
  <si>
    <t>4739/ 05.07.2021</t>
  </si>
  <si>
    <t>Computer de birou tip 2 Standard Office AIO 8 bucati (AIO Lenovo 11FJ008HRI); Laptop tip 1 Business 2 bucati (Lenovo 20VE0051RM); Laptop tip 2 High End 2 bucati (Lenovo 81Y40146RM); Terminal Server Simulator 1 bucata (Lantronics EDS3016PR)</t>
  </si>
  <si>
    <t>bugetul de stat si venituri proprii</t>
  </si>
  <si>
    <t>05.07.2021</t>
  </si>
  <si>
    <t>2923/17.05.2021</t>
  </si>
  <si>
    <t>Furnizare energie electrică, inclusiv transport, sistem și distribuție</t>
  </si>
  <si>
    <t>TINMAR ENERGY S.A</t>
  </si>
  <si>
    <t>în executie</t>
  </si>
  <si>
    <t xml:space="preserve">3121/25.05.2021 </t>
  </si>
  <si>
    <t xml:space="preserve">PREMIER ENERGY SRL </t>
  </si>
  <si>
    <t>Lucrări de execuție pardoseală din parchet laminat de trafic intens - Lot 1 și Lucrări de proiectare, execuție și montare compartimentare cu un perete din sticlă securizată, cu usă glisantă incorporată, Sala P010 - Lot 2</t>
  </si>
  <si>
    <t>Delos Tehnotur</t>
  </si>
  <si>
    <t>regie proiect Smart Delta</t>
  </si>
  <si>
    <t>25 zile lucratoare de la ordin incepere</t>
  </si>
  <si>
    <t>Produse electrotehnice_partea 1</t>
  </si>
  <si>
    <t>ENERGOSERV SRL</t>
  </si>
  <si>
    <t>proiect CNFIS-FDI-2021-0340</t>
  </si>
  <si>
    <t>64/5423/ 03.08.21</t>
  </si>
  <si>
    <t>finalizat pe 01.10.2021, micsorat suprafete executate (val finala 47846.74 lei cu TVA)</t>
  </si>
  <si>
    <t>5675/ 16.08.2021</t>
  </si>
  <si>
    <t>16.08.2021</t>
  </si>
  <si>
    <t>30.11.2021</t>
  </si>
  <si>
    <t>act aditional 1 (6014/03.09.2021)</t>
  </si>
  <si>
    <t>6372/ 20.09.2021</t>
  </si>
  <si>
    <t>Mobilier camere camin A2, 14 camere</t>
  </si>
  <si>
    <t>NEW MOB EXPANSION SRL</t>
  </si>
  <si>
    <t>20.09.2021</t>
  </si>
  <si>
    <t>subventii camine</t>
  </si>
  <si>
    <t>20.10.2021</t>
  </si>
  <si>
    <t>3444/ 28.05.2021</t>
  </si>
  <si>
    <t>Servicii de productie si difuzare in mediul online de materiale educationale in scop didactic</t>
  </si>
  <si>
    <t>INTERSAT SRL</t>
  </si>
  <si>
    <t>31.05.2022</t>
  </si>
  <si>
    <t>act aditional 1</t>
  </si>
  <si>
    <t>5891/ 26.08.2021</t>
  </si>
  <si>
    <t>Servicii de operare si asistenta tehnica la instruire pentru laboratorul GMDSS (Global Maritime Distress and Safety System)</t>
  </si>
  <si>
    <t>LEGANEL RADIOCOMUNICATII SRL</t>
  </si>
  <si>
    <t>01.09.2021</t>
  </si>
  <si>
    <t>31.08.2022</t>
  </si>
  <si>
    <t>19.10.2020</t>
  </si>
  <si>
    <t>25.05.2021  17.06.2021   03.08.2021     31.08.2021</t>
  </si>
  <si>
    <t>22.06.2021    05.07.2021    04.08.2021    06.09.2021</t>
  </si>
  <si>
    <t>30.08.2021</t>
  </si>
  <si>
    <t>04.06.2021</t>
  </si>
  <si>
    <t>in max 30 zile de la emiterea fiecarei facturi</t>
  </si>
  <si>
    <t>09.07.2021   09.08.2021    10.09.2021</t>
  </si>
  <si>
    <t xml:space="preserve">AA1/30.09.21= 1912944.41 lei cu TVA; 
AA2/08.11.21= 109595.23 lei cu TVA
</t>
  </si>
  <si>
    <t>Furnizare</t>
  </si>
  <si>
    <t xml:space="preserve"> 8079/ 16.11.2021</t>
  </si>
  <si>
    <t>543 licente antivirus si antimalware BitDefender pentru o perioada de 3 ani</t>
  </si>
  <si>
    <t>NET BRINEL</t>
  </si>
  <si>
    <t>22.11.2021</t>
  </si>
  <si>
    <t>21.11.2024</t>
  </si>
  <si>
    <t>7988/ 12.11.2021</t>
  </si>
  <si>
    <t>12.11.2021</t>
  </si>
  <si>
    <t>12.11.2022</t>
  </si>
  <si>
    <t>6848/04.10.2021</t>
  </si>
  <si>
    <t>Echipamente pentru laboratorul de Masini electrice speciale</t>
  </si>
  <si>
    <t>TECHNO VOLT SRL</t>
  </si>
  <si>
    <t>bugetul de stat+   venituri proprii</t>
  </si>
  <si>
    <t xml:space="preserve">ICCO Instal + Transnic Sud Constructii </t>
  </si>
  <si>
    <t>1676/ 09.12.21, 8661/ 13.12.21</t>
  </si>
  <si>
    <t>8750/ 14.12.2021</t>
  </si>
  <si>
    <t>ARMED SYNAPSE SRL</t>
  </si>
  <si>
    <t xml:space="preserve">Servicii de perfectionare personal UMC-Curs Introduction to Cyber Warfare and Operations </t>
  </si>
  <si>
    <t>Album de prezentare a UMC -100 buc in limba enegleza si Ghid pentru studentii straini ai UMC-150 buc in limba engleza</t>
  </si>
  <si>
    <t>ROMART DESIGN SRL</t>
  </si>
  <si>
    <t>proiect CNFIS-FDI-2021-060</t>
  </si>
  <si>
    <t>14.12.2021</t>
  </si>
  <si>
    <t>29.12.2021</t>
  </si>
  <si>
    <t>8748/ 14.12.2021</t>
  </si>
  <si>
    <t xml:space="preserve">Mașină de frezat metale </t>
  </si>
  <si>
    <t>PROMA MACHINERY</t>
  </si>
  <si>
    <t>9017/ 23.12.2021</t>
  </si>
  <si>
    <t>Act adițional nr 1 (394/25.01.2021)
Act aditional nr 2 (9070/28.12.2021)</t>
  </si>
  <si>
    <t>8157/ 19.11.2021</t>
  </si>
  <si>
    <t>Servicii de coordonare în materie de securitate şi sănătate pentru santier, pe durata realizării lucrărilor "Extindere, reabilitare, modernizare si echipare infrastructura educationala universitara corp B – Baza Nautica (sediu Lac Mamaia) str. Cuartului, nr. 2, Constanta"</t>
  </si>
  <si>
    <t xml:space="preserve">Executie lucrari de constructii "Extindere, reabilitare, modernizare si echipare infrastructura educationala universitara corp B – Baza Nautica (sediu Lac Mamaia) str. Cuartului, nr. 2, Constanta" </t>
  </si>
  <si>
    <t>Servicii de dirigentie de santier pentru "Extindere, reabilitare, modernizare si echipare infrastructura educationala universitara corp B – Baza Nautica (sediu Lac Mamaia) str. Cuartului, nr. 2, Constanta"</t>
  </si>
  <si>
    <t>31.01.2022</t>
  </si>
  <si>
    <t>Executie lucrari de constructii "Extindere (construire) spatii de invatamant si laboratoare parter" - Baza nautica (Sediul Lac mamaia), str Cuartului nr 2 Constanta</t>
  </si>
  <si>
    <t>Servicii de verificare, revizie circuite electrice de alimentare, reparatii, furnizare si inlocuire tuburi fluorescente cu  tuburi cu LED pentru refacere iluminat zona parter si etaj hol corp aula"</t>
  </si>
  <si>
    <t>Servicii de mentenanta a licentelor UMS (University Management System) și servicii de asistenta în utilizarea aplicatiei UMS  (02.12.2021-01.12.2022)</t>
  </si>
  <si>
    <t>23.12.2021</t>
  </si>
  <si>
    <t>90 zile lucratoare</t>
  </si>
  <si>
    <t>13.12.2021</t>
  </si>
  <si>
    <t>28.12.2021</t>
  </si>
  <si>
    <t>02.12.2021</t>
  </si>
  <si>
    <t>01.12.2022</t>
  </si>
  <si>
    <t>05.10.2021</t>
  </si>
  <si>
    <t>7198/ 24.12.2020</t>
  </si>
  <si>
    <t>GREENSOFT SRL</t>
  </si>
  <si>
    <t>5004/ 16.07.2021</t>
  </si>
  <si>
    <t>procedura proprie</t>
  </si>
  <si>
    <t>DP OFFSHORE EXPERT SRL</t>
  </si>
  <si>
    <t>20.07.2021</t>
  </si>
  <si>
    <t>19.07.2022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</si>
</sst>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18]d\ mmmm\ yyyy;@"/>
    <numFmt numFmtId="165" formatCode="0.0"/>
  </numFmts>
  <fonts count="13"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sz val="9"/>
      <color theme="1"/>
      <name val="Calibri"/>
      <family val="2"/>
      <scheme val="minor"/>
    </font>
    <font>
      <sz val="9"/>
      <name val="Calibri"/>
      <family val="2"/>
      <scheme val="minor"/>
    </font>
    <font>
      <sz val="10"/>
      <color theme="1"/>
      <name val="Calibri"/>
      <family val="2"/>
      <scheme val="minor"/>
    </font>
    <font>
      <sz val="11"/>
      <name val="Calibri"/>
      <family val="2"/>
      <scheme val="minor"/>
    </font>
    <font>
      <b/>
      <u/>
      <sz val="10"/>
      <name val="Calibri"/>
      <family val="2"/>
      <scheme val="minor"/>
    </font>
    <font>
      <sz val="10"/>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96">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quotePrefix="1" applyFont="1" applyFill="1" applyBorder="1" applyAlignment="1">
      <alignment horizontal="center" vertical="center" wrapText="1"/>
    </xf>
    <xf numFmtId="4" fontId="4" fillId="2" borderId="1" xfId="0" applyNumberFormat="1" applyFont="1" applyFill="1" applyBorder="1" applyAlignment="1">
      <alignment vertical="center" wrapText="1"/>
    </xf>
    <xf numFmtId="0" fontId="4" fillId="2" borderId="0" xfId="0" applyFont="1" applyFill="1" applyAlignment="1">
      <alignment vertical="center" wrapText="1"/>
    </xf>
    <xf numFmtId="39" fontId="4" fillId="2" borderId="1" xfId="1" applyNumberFormat="1" applyFont="1" applyFill="1" applyBorder="1" applyAlignment="1">
      <alignment horizontal="right"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5" fillId="2" borderId="1" xfId="0" quotePrefix="1" applyFont="1" applyFill="1" applyBorder="1" applyAlignment="1">
      <alignment horizontal="center" vertical="center" wrapText="1"/>
    </xf>
    <xf numFmtId="4" fontId="5" fillId="2" borderId="1" xfId="0" applyNumberFormat="1" applyFont="1" applyFill="1" applyBorder="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43" fontId="5" fillId="2" borderId="0" xfId="0" applyNumberFormat="1" applyFont="1" applyFill="1" applyAlignment="1">
      <alignment horizontal="center" vertical="center" wrapText="1"/>
    </xf>
    <xf numFmtId="0" fontId="4" fillId="2" borderId="1" xfId="0" applyFont="1" applyFill="1" applyBorder="1" applyAlignment="1">
      <alignment vertical="center" wrapText="1"/>
    </xf>
    <xf numFmtId="43" fontId="4" fillId="2" borderId="1" xfId="1"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2" applyFont="1" applyFill="1" applyBorder="1" applyAlignment="1">
      <alignment vertical="center" wrapText="1"/>
    </xf>
    <xf numFmtId="39" fontId="4" fillId="2" borderId="0" xfId="0" applyNumberFormat="1" applyFont="1" applyFill="1" applyAlignment="1">
      <alignment vertical="center" wrapText="1"/>
    </xf>
    <xf numFmtId="0" fontId="4"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0" borderId="0" xfId="0" applyFont="1" applyAlignment="1">
      <alignment vertical="center" wrapText="1"/>
    </xf>
    <xf numFmtId="14" fontId="4" fillId="0"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quotePrefix="1" applyFont="1" applyBorder="1" applyAlignment="1">
      <alignment horizontal="center" vertical="center" wrapText="1"/>
    </xf>
    <xf numFmtId="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4" fontId="8" fillId="0" borderId="0" xfId="0" applyNumberFormat="1" applyFont="1" applyBorder="1" applyAlignment="1">
      <alignment horizontal="center" vertical="center" wrapText="1"/>
    </xf>
    <xf numFmtId="0" fontId="4" fillId="2" borderId="1" xfId="0" applyFont="1" applyFill="1" applyBorder="1" applyAlignment="1">
      <alignment horizontal="right" vertical="center" wrapText="1"/>
    </xf>
    <xf numFmtId="14" fontId="4" fillId="2" borderId="1" xfId="0" applyNumberFormat="1" applyFont="1" applyFill="1" applyBorder="1" applyAlignment="1">
      <alignment horizontal="center" vertical="center" wrapText="1"/>
    </xf>
    <xf numFmtId="2" fontId="4" fillId="2" borderId="1" xfId="0" quotePrefix="1" applyNumberFormat="1" applyFont="1" applyFill="1" applyBorder="1" applyAlignment="1">
      <alignment horizontal="right" vertical="center" wrapText="1"/>
    </xf>
    <xf numFmtId="43" fontId="4" fillId="2" borderId="1" xfId="1" applyFont="1" applyFill="1" applyBorder="1" applyAlignment="1">
      <alignment horizontal="center" vertical="center" wrapText="1"/>
    </xf>
    <xf numFmtId="165" fontId="4" fillId="2" borderId="1" xfId="0" applyNumberFormat="1" applyFont="1" applyFill="1" applyBorder="1" applyAlignment="1">
      <alignment horizontal="right" vertical="center" wrapText="1"/>
    </xf>
    <xf numFmtId="4" fontId="4" fillId="2" borderId="1" xfId="0" applyNumberFormat="1" applyFont="1" applyFill="1" applyBorder="1" applyAlignment="1">
      <alignment horizontal="right" vertical="center" wrapText="1"/>
    </xf>
    <xf numFmtId="0" fontId="4" fillId="0" borderId="0"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43" fontId="9" fillId="0" borderId="1" xfId="1" applyFont="1" applyBorder="1" applyAlignment="1">
      <alignment vertical="center" wrapText="1"/>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39" fontId="4" fillId="2" borderId="1" xfId="1" applyNumberFormat="1" applyFont="1" applyFill="1" applyBorder="1" applyAlignment="1">
      <alignment vertical="center" wrapText="1"/>
    </xf>
    <xf numFmtId="4" fontId="4" fillId="0" borderId="1" xfId="0" applyNumberFormat="1" applyFont="1" applyBorder="1" applyAlignment="1">
      <alignment vertical="center" wrapText="1"/>
    </xf>
    <xf numFmtId="43" fontId="9" fillId="0" borderId="1" xfId="1" applyFont="1" applyBorder="1" applyAlignment="1">
      <alignment horizontal="right" vertical="center" wrapText="1"/>
    </xf>
    <xf numFmtId="43" fontId="4" fillId="0" borderId="1" xfId="1" applyFont="1" applyFill="1" applyBorder="1" applyAlignment="1">
      <alignment horizontal="right" vertical="center" wrapText="1"/>
    </xf>
    <xf numFmtId="0" fontId="9" fillId="0" borderId="1" xfId="0" applyFont="1" applyFill="1" applyBorder="1" applyAlignment="1">
      <alignmen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43" fontId="4" fillId="2" borderId="0" xfId="1" applyFont="1" applyFill="1" applyBorder="1" applyAlignment="1">
      <alignment vertical="center" wrapText="1"/>
    </xf>
    <xf numFmtId="0" fontId="4" fillId="2" borderId="0" xfId="0" quotePrefix="1" applyFont="1" applyFill="1" applyBorder="1" applyAlignment="1">
      <alignment horizontal="center" vertical="center" wrapText="1"/>
    </xf>
    <xf numFmtId="0" fontId="9" fillId="2" borderId="0" xfId="0" applyFont="1" applyFill="1" applyBorder="1" applyAlignment="1">
      <alignment horizontal="center" vertical="center" wrapText="1"/>
    </xf>
    <xf numFmtId="0" fontId="4" fillId="0" borderId="0" xfId="0" quotePrefix="1" applyFont="1" applyBorder="1" applyAlignment="1">
      <alignment horizontal="center" vertical="center" wrapText="1"/>
    </xf>
    <xf numFmtId="0" fontId="9" fillId="0" borderId="0" xfId="0" applyFont="1" applyBorder="1" applyAlignment="1">
      <alignment horizontal="center" vertical="center" wrapText="1"/>
    </xf>
    <xf numFmtId="43" fontId="6" fillId="2" borderId="0" xfId="1" applyFont="1" applyFill="1" applyBorder="1" applyAlignment="1">
      <alignment horizontal="center" vertical="center" wrapText="1"/>
    </xf>
    <xf numFmtId="43" fontId="3" fillId="2" borderId="1" xfId="1" applyFont="1" applyFill="1" applyBorder="1" applyAlignment="1">
      <alignment horizontal="center" vertical="center" wrapText="1"/>
    </xf>
    <xf numFmtId="43" fontId="4" fillId="0" borderId="1" xfId="1" applyFont="1" applyFill="1" applyBorder="1" applyAlignment="1">
      <alignment vertical="center" wrapText="1"/>
    </xf>
    <xf numFmtId="43" fontId="4" fillId="0" borderId="1" xfId="1" applyFont="1" applyFill="1" applyBorder="1" applyAlignment="1">
      <alignment horizontal="center" vertical="center" wrapText="1"/>
    </xf>
    <xf numFmtId="43" fontId="4" fillId="2" borderId="1" xfId="1" applyFont="1" applyFill="1" applyBorder="1" applyAlignment="1">
      <alignment horizontal="right" vertical="center" wrapText="1"/>
    </xf>
    <xf numFmtId="43" fontId="8" fillId="0" borderId="0" xfId="1" applyFont="1" applyBorder="1" applyAlignment="1">
      <alignment horizontal="center" vertical="center" wrapText="1"/>
    </xf>
    <xf numFmtId="43" fontId="8" fillId="0" borderId="0" xfId="1" applyFont="1" applyAlignment="1">
      <alignment vertical="center" wrapText="1"/>
    </xf>
    <xf numFmtId="43" fontId="5" fillId="2" borderId="0" xfId="1" applyFont="1" applyFill="1" applyAlignment="1">
      <alignment vertical="center" wrapText="1"/>
    </xf>
    <xf numFmtId="43" fontId="9" fillId="0" borderId="0" xfId="1" applyFont="1" applyAlignment="1">
      <alignment vertical="center" wrapText="1"/>
    </xf>
    <xf numFmtId="0" fontId="4" fillId="0" borderId="1" xfId="0" applyFont="1" applyBorder="1" applyAlignment="1">
      <alignment vertical="center" wrapText="1"/>
    </xf>
    <xf numFmtId="0" fontId="12" fillId="0" borderId="1" xfId="0" applyFont="1" applyBorder="1" applyAlignment="1">
      <alignment horizontal="justify" vertical="center" wrapText="1"/>
    </xf>
    <xf numFmtId="0" fontId="10" fillId="0" borderId="0" xfId="0" applyFont="1" applyAlignment="1">
      <alignment vertical="center" wrapText="1"/>
    </xf>
    <xf numFmtId="43" fontId="4" fillId="0" borderId="1" xfId="1" quotePrefix="1" applyFont="1" applyFill="1" applyBorder="1" applyAlignment="1">
      <alignment horizontal="center" vertical="center" wrapText="1"/>
    </xf>
    <xf numFmtId="43" fontId="9" fillId="2" borderId="1" xfId="1" applyFont="1" applyFill="1" applyBorder="1" applyAlignment="1">
      <alignment vertical="center" wrapText="1"/>
    </xf>
    <xf numFmtId="14" fontId="9" fillId="2" borderId="1" xfId="0" applyNumberFormat="1" applyFont="1" applyFill="1" applyBorder="1" applyAlignment="1">
      <alignment vertical="center" wrapText="1"/>
    </xf>
    <xf numFmtId="14" fontId="4" fillId="2" borderId="1" xfId="0" applyNumberFormat="1" applyFont="1" applyFill="1" applyBorder="1" applyAlignment="1">
      <alignment vertical="center" wrapText="1"/>
    </xf>
    <xf numFmtId="0" fontId="4" fillId="2" borderId="2" xfId="2" applyFont="1" applyFill="1" applyBorder="1" applyAlignment="1">
      <alignment horizontal="left" vertical="center" wrapText="1"/>
    </xf>
    <xf numFmtId="0" fontId="12" fillId="0" borderId="2" xfId="0" applyFont="1" applyBorder="1" applyAlignment="1">
      <alignment horizontal="justify" vertical="center" wrapText="1"/>
    </xf>
    <xf numFmtId="0" fontId="4" fillId="0" borderId="0" xfId="0" applyFont="1" applyFill="1" applyAlignment="1">
      <alignment horizontal="center" vertical="center" wrapText="1"/>
    </xf>
    <xf numFmtId="43" fontId="9" fillId="0" borderId="1" xfId="1" applyFont="1" applyFill="1" applyBorder="1" applyAlignment="1">
      <alignment vertical="center" wrapText="1"/>
    </xf>
    <xf numFmtId="0" fontId="4"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4" fillId="0" borderId="2" xfId="2" applyFont="1" applyFill="1" applyBorder="1" applyAlignment="1">
      <alignment horizontal="left" vertical="center" wrapText="1"/>
    </xf>
    <xf numFmtId="0" fontId="5" fillId="2" borderId="0" xfId="0" applyFont="1" applyFill="1" applyAlignment="1">
      <alignment wrapText="1"/>
    </xf>
    <xf numFmtId="0" fontId="4" fillId="0" borderId="1" xfId="2"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cellXfs>
  <cellStyles count="3">
    <cellStyle name="Comma" xfId="1" builtinId="3"/>
    <cellStyle name="Normal" xfId="0" builtinId="0"/>
    <cellStyle name="Normal 2" xfId="2"/>
  </cellStyles>
  <dxfs count="0"/>
  <tableStyles count="0" defaultTableStyle="TableStyleMedium2" defaultPivotStyle="PivotStyleLight16"/>
  <colors>
    <mruColors>
      <color rgb="FF99CCFF"/>
      <color rgb="FF170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tabSelected="1" workbookViewId="0">
      <selection activeCell="I63" sqref="I63"/>
    </sheetView>
  </sheetViews>
  <sheetFormatPr defaultColWidth="9.140625" defaultRowHeight="12.75" x14ac:dyDescent="0.25"/>
  <cols>
    <col min="1" max="1" width="6.5703125" style="15" customWidth="1"/>
    <col min="2" max="2" width="14.5703125" style="14" customWidth="1"/>
    <col min="3" max="3" width="11.28515625" style="15" customWidth="1"/>
    <col min="4" max="4" width="23.42578125" style="16" customWidth="1"/>
    <col min="5" max="5" width="10.85546875" style="15" customWidth="1"/>
    <col min="6" max="6" width="9.28515625" style="15" bestFit="1" customWidth="1"/>
    <col min="7" max="7" width="13.42578125" style="15" customWidth="1"/>
    <col min="8" max="8" width="11.140625" style="15" customWidth="1"/>
    <col min="9" max="9" width="14.140625" style="14" customWidth="1"/>
    <col min="10" max="10" width="10.5703125" style="15" customWidth="1"/>
    <col min="11" max="11" width="15.5703125" style="14" customWidth="1"/>
    <col min="12" max="12" width="12.140625" style="14" customWidth="1"/>
    <col min="13" max="13" width="16.85546875" style="14" customWidth="1"/>
    <col min="14" max="14" width="12.28515625" style="72" customWidth="1"/>
    <col min="15" max="15" width="11.5703125" style="15" customWidth="1"/>
    <col min="16" max="16" width="12.85546875" style="14" customWidth="1"/>
    <col min="17" max="17" width="12.85546875" style="15" customWidth="1"/>
    <col min="18" max="18" width="10.28515625" style="14" bestFit="1" customWidth="1"/>
    <col min="19" max="16384" width="9.140625" style="14"/>
  </cols>
  <sheetData>
    <row r="1" spans="1:18" s="8" customFormat="1" ht="15.75" customHeight="1" x14ac:dyDescent="0.25">
      <c r="A1" s="7"/>
      <c r="B1" s="92" t="s">
        <v>55</v>
      </c>
      <c r="C1" s="92"/>
      <c r="D1" s="92"/>
      <c r="E1" s="92"/>
      <c r="F1" s="92"/>
      <c r="G1" s="92"/>
      <c r="H1" s="92"/>
      <c r="I1" s="92"/>
      <c r="J1" s="92"/>
      <c r="K1" s="92"/>
      <c r="L1" s="92"/>
      <c r="M1" s="92"/>
      <c r="N1" s="92"/>
      <c r="O1" s="92"/>
      <c r="P1" s="92"/>
      <c r="Q1" s="92"/>
    </row>
    <row r="2" spans="1:18" s="8" customFormat="1" x14ac:dyDescent="0.25">
      <c r="A2" s="7"/>
      <c r="B2" s="9"/>
      <c r="C2" s="10"/>
      <c r="D2" s="11"/>
      <c r="E2" s="10"/>
      <c r="F2" s="10"/>
      <c r="G2" s="10"/>
      <c r="H2" s="10"/>
      <c r="I2" s="10"/>
      <c r="J2" s="10"/>
      <c r="K2" s="10"/>
      <c r="L2" s="10"/>
      <c r="M2" s="9"/>
      <c r="N2" s="65"/>
      <c r="O2" s="10"/>
      <c r="P2" s="9"/>
      <c r="Q2" s="10"/>
    </row>
    <row r="3" spans="1:18" s="7" customFormat="1" ht="12.75" customHeight="1" x14ac:dyDescent="0.25">
      <c r="A3" s="93" t="s">
        <v>0</v>
      </c>
      <c r="B3" s="93" t="s">
        <v>1</v>
      </c>
      <c r="C3" s="93" t="s">
        <v>2</v>
      </c>
      <c r="D3" s="93" t="s">
        <v>3</v>
      </c>
      <c r="E3" s="93" t="s">
        <v>4</v>
      </c>
      <c r="F3" s="93" t="s">
        <v>5</v>
      </c>
      <c r="G3" s="93" t="s">
        <v>6</v>
      </c>
      <c r="H3" s="93" t="s">
        <v>7</v>
      </c>
      <c r="I3" s="93" t="s">
        <v>8</v>
      </c>
      <c r="J3" s="93" t="s">
        <v>9</v>
      </c>
      <c r="K3" s="93" t="s">
        <v>10</v>
      </c>
      <c r="L3" s="93" t="s">
        <v>11</v>
      </c>
      <c r="M3" s="93" t="s">
        <v>12</v>
      </c>
      <c r="N3" s="93" t="s">
        <v>13</v>
      </c>
      <c r="O3" s="93"/>
      <c r="P3" s="93" t="s">
        <v>14</v>
      </c>
      <c r="Q3" s="93" t="s">
        <v>15</v>
      </c>
    </row>
    <row r="4" spans="1:18" s="8" customFormat="1" ht="69.75" customHeight="1" x14ac:dyDescent="0.25">
      <c r="A4" s="93"/>
      <c r="B4" s="93"/>
      <c r="C4" s="93"/>
      <c r="D4" s="93"/>
      <c r="E4" s="93"/>
      <c r="F4" s="93"/>
      <c r="G4" s="93"/>
      <c r="H4" s="93"/>
      <c r="I4" s="93"/>
      <c r="J4" s="93"/>
      <c r="K4" s="93"/>
      <c r="L4" s="93"/>
      <c r="M4" s="93"/>
      <c r="N4" s="66" t="s">
        <v>16</v>
      </c>
      <c r="O4" s="86" t="s">
        <v>17</v>
      </c>
      <c r="P4" s="93"/>
      <c r="Q4" s="93"/>
    </row>
    <row r="5" spans="1:18" s="5" customFormat="1" ht="98.25" customHeight="1" x14ac:dyDescent="0.25">
      <c r="A5" s="1">
        <v>1</v>
      </c>
      <c r="B5" s="2" t="s">
        <v>22</v>
      </c>
      <c r="C5" s="1" t="s">
        <v>132</v>
      </c>
      <c r="D5" s="2" t="s">
        <v>34</v>
      </c>
      <c r="E5" s="1" t="s">
        <v>56</v>
      </c>
      <c r="F5" s="1">
        <v>6</v>
      </c>
      <c r="G5" s="1" t="s">
        <v>57</v>
      </c>
      <c r="H5" s="3" t="s">
        <v>58</v>
      </c>
      <c r="I5" s="53">
        <v>648272.02</v>
      </c>
      <c r="J5" s="1" t="s">
        <v>21</v>
      </c>
      <c r="K5" s="1" t="s">
        <v>59</v>
      </c>
      <c r="L5" s="1" t="s">
        <v>260</v>
      </c>
      <c r="M5" s="1" t="s">
        <v>255</v>
      </c>
      <c r="N5" s="67">
        <v>659718.86</v>
      </c>
      <c r="O5" s="1" t="s">
        <v>28</v>
      </c>
      <c r="P5" s="4"/>
      <c r="Q5" s="1" t="s">
        <v>69</v>
      </c>
    </row>
    <row r="6" spans="1:18" s="5" customFormat="1" ht="50.25" customHeight="1" x14ac:dyDescent="0.25">
      <c r="A6" s="1">
        <v>2</v>
      </c>
      <c r="B6" s="2" t="s">
        <v>22</v>
      </c>
      <c r="C6" s="1" t="s">
        <v>133</v>
      </c>
      <c r="D6" s="2" t="s">
        <v>35</v>
      </c>
      <c r="E6" s="1" t="s">
        <v>56</v>
      </c>
      <c r="F6" s="1">
        <v>3</v>
      </c>
      <c r="G6" s="1" t="s">
        <v>36</v>
      </c>
      <c r="H6" s="3" t="s">
        <v>20</v>
      </c>
      <c r="I6" s="53">
        <v>18564</v>
      </c>
      <c r="J6" s="1" t="s">
        <v>21</v>
      </c>
      <c r="K6" s="1" t="s">
        <v>59</v>
      </c>
      <c r="L6" s="1" t="s">
        <v>60</v>
      </c>
      <c r="M6" s="1"/>
      <c r="N6" s="68" t="s">
        <v>20</v>
      </c>
      <c r="O6" s="1" t="s">
        <v>28</v>
      </c>
      <c r="P6" s="4"/>
      <c r="Q6" s="1" t="s">
        <v>99</v>
      </c>
      <c r="R6" s="22"/>
    </row>
    <row r="7" spans="1:18" s="35" customFormat="1" ht="50.25" customHeight="1" x14ac:dyDescent="0.25">
      <c r="A7" s="29">
        <v>3</v>
      </c>
      <c r="B7" s="30" t="s">
        <v>70</v>
      </c>
      <c r="C7" s="1" t="s">
        <v>126</v>
      </c>
      <c r="D7" s="30" t="s">
        <v>43</v>
      </c>
      <c r="E7" s="29" t="s">
        <v>44</v>
      </c>
      <c r="F7" s="29">
        <v>1</v>
      </c>
      <c r="G7" s="29" t="s">
        <v>45</v>
      </c>
      <c r="H7" s="31" t="s">
        <v>20</v>
      </c>
      <c r="I7" s="54">
        <f>115200*1.19*4.8433</f>
        <v>663958.31040000007</v>
      </c>
      <c r="J7" s="29" t="s">
        <v>21</v>
      </c>
      <c r="K7" s="33" t="s">
        <v>127</v>
      </c>
      <c r="L7" s="20" t="s">
        <v>128</v>
      </c>
      <c r="M7" s="3" t="s">
        <v>20</v>
      </c>
      <c r="N7" s="56">
        <v>95261</v>
      </c>
      <c r="O7" s="1" t="s">
        <v>129</v>
      </c>
      <c r="P7" s="34"/>
      <c r="Q7" s="1" t="s">
        <v>124</v>
      </c>
    </row>
    <row r="8" spans="1:18" s="5" customFormat="1" ht="54.75" customHeight="1" x14ac:dyDescent="0.25">
      <c r="A8" s="1">
        <v>4</v>
      </c>
      <c r="B8" s="2" t="s">
        <v>130</v>
      </c>
      <c r="C8" s="1" t="s">
        <v>121</v>
      </c>
      <c r="D8" s="2" t="s">
        <v>46</v>
      </c>
      <c r="E8" s="1" t="s">
        <v>29</v>
      </c>
      <c r="F8" s="1">
        <v>4</v>
      </c>
      <c r="G8" s="1" t="s">
        <v>47</v>
      </c>
      <c r="H8" s="3" t="s">
        <v>20</v>
      </c>
      <c r="I8" s="4">
        <f>530148.32*1.19</f>
        <v>630876.50079999992</v>
      </c>
      <c r="J8" s="1" t="s">
        <v>21</v>
      </c>
      <c r="K8" s="28" t="s">
        <v>122</v>
      </c>
      <c r="L8" s="1" t="s">
        <v>123</v>
      </c>
      <c r="M8" s="3" t="s">
        <v>20</v>
      </c>
      <c r="N8" s="69">
        <v>179813.13</v>
      </c>
      <c r="O8" s="1" t="s">
        <v>28</v>
      </c>
      <c r="P8" s="27"/>
      <c r="Q8" s="20" t="s">
        <v>99</v>
      </c>
    </row>
    <row r="9" spans="1:18" s="5" customFormat="1" ht="54.75" customHeight="1" x14ac:dyDescent="0.25">
      <c r="A9" s="1">
        <v>5</v>
      </c>
      <c r="B9" s="2" t="s">
        <v>130</v>
      </c>
      <c r="C9" s="1" t="s">
        <v>125</v>
      </c>
      <c r="D9" s="2" t="s">
        <v>30</v>
      </c>
      <c r="E9" s="1" t="s">
        <v>29</v>
      </c>
      <c r="F9" s="1">
        <v>3</v>
      </c>
      <c r="G9" s="1" t="s">
        <v>48</v>
      </c>
      <c r="H9" s="3"/>
      <c r="I9" s="4">
        <f>142067.77*1.19</f>
        <v>169060.64629999999</v>
      </c>
      <c r="J9" s="1" t="s">
        <v>21</v>
      </c>
      <c r="K9" s="28" t="s">
        <v>122</v>
      </c>
      <c r="L9" s="1" t="s">
        <v>123</v>
      </c>
      <c r="M9" s="3" t="s">
        <v>20</v>
      </c>
      <c r="N9" s="69">
        <v>54493.4</v>
      </c>
      <c r="O9" s="1" t="s">
        <v>28</v>
      </c>
      <c r="P9" s="27"/>
      <c r="Q9" s="20" t="s">
        <v>99</v>
      </c>
    </row>
    <row r="10" spans="1:18" s="5" customFormat="1" ht="25.5" x14ac:dyDescent="0.25">
      <c r="A10" s="1">
        <v>6</v>
      </c>
      <c r="B10" s="18" t="s">
        <v>22</v>
      </c>
      <c r="C10" s="1" t="s">
        <v>62</v>
      </c>
      <c r="D10" s="2" t="s">
        <v>19</v>
      </c>
      <c r="E10" s="1" t="s">
        <v>18</v>
      </c>
      <c r="F10" s="1">
        <v>3</v>
      </c>
      <c r="G10" s="1" t="s">
        <v>61</v>
      </c>
      <c r="H10" s="3" t="s">
        <v>20</v>
      </c>
      <c r="I10" s="19">
        <f>2.58*10000*1.19</f>
        <v>30702</v>
      </c>
      <c r="J10" s="1" t="s">
        <v>21</v>
      </c>
      <c r="K10" s="1" t="s">
        <v>59</v>
      </c>
      <c r="L10" s="1" t="s">
        <v>60</v>
      </c>
      <c r="M10" s="3" t="s">
        <v>20</v>
      </c>
      <c r="N10" s="68">
        <v>4578.03</v>
      </c>
      <c r="O10" s="1" t="s">
        <v>28</v>
      </c>
      <c r="P10" s="4"/>
      <c r="Q10" s="1" t="s">
        <v>99</v>
      </c>
    </row>
    <row r="11" spans="1:18" ht="51" x14ac:dyDescent="0.25">
      <c r="A11" s="1">
        <v>7</v>
      </c>
      <c r="B11" s="2" t="s">
        <v>22</v>
      </c>
      <c r="C11" s="20" t="s">
        <v>64</v>
      </c>
      <c r="D11" s="2" t="s">
        <v>31</v>
      </c>
      <c r="E11" s="1" t="s">
        <v>18</v>
      </c>
      <c r="F11" s="1">
        <v>2</v>
      </c>
      <c r="G11" s="1" t="s">
        <v>63</v>
      </c>
      <c r="H11" s="3" t="s">
        <v>20</v>
      </c>
      <c r="I11" s="19">
        <f>26120*1.19</f>
        <v>31082.799999999999</v>
      </c>
      <c r="J11" s="1" t="s">
        <v>21</v>
      </c>
      <c r="K11" s="1" t="s">
        <v>59</v>
      </c>
      <c r="L11" s="1" t="s">
        <v>60</v>
      </c>
      <c r="M11" s="3" t="s">
        <v>20</v>
      </c>
      <c r="N11" s="68">
        <v>31082.799999999999</v>
      </c>
      <c r="O11" s="1" t="s">
        <v>49</v>
      </c>
      <c r="P11" s="4"/>
      <c r="Q11" s="1" t="s">
        <v>99</v>
      </c>
    </row>
    <row r="12" spans="1:18" s="5" customFormat="1" ht="57" customHeight="1" x14ac:dyDescent="0.25">
      <c r="A12" s="1">
        <v>8</v>
      </c>
      <c r="B12" s="2" t="s">
        <v>22</v>
      </c>
      <c r="C12" s="1" t="s">
        <v>66</v>
      </c>
      <c r="D12" s="21" t="s">
        <v>40</v>
      </c>
      <c r="E12" s="1" t="s">
        <v>18</v>
      </c>
      <c r="F12" s="1">
        <v>2</v>
      </c>
      <c r="G12" s="1" t="s">
        <v>41</v>
      </c>
      <c r="H12" s="3" t="s">
        <v>20</v>
      </c>
      <c r="I12" s="6">
        <v>25849.200000000001</v>
      </c>
      <c r="J12" s="1" t="s">
        <v>21</v>
      </c>
      <c r="K12" s="1" t="s">
        <v>59</v>
      </c>
      <c r="L12" s="1" t="s">
        <v>60</v>
      </c>
      <c r="M12" s="1"/>
      <c r="N12" s="68">
        <v>25405.200000000001</v>
      </c>
      <c r="O12" s="1" t="s">
        <v>65</v>
      </c>
      <c r="P12" s="4"/>
      <c r="Q12" s="1" t="s">
        <v>99</v>
      </c>
    </row>
    <row r="13" spans="1:18" ht="73.5" customHeight="1" x14ac:dyDescent="0.25">
      <c r="A13" s="1">
        <v>9</v>
      </c>
      <c r="B13" s="2" t="s">
        <v>22</v>
      </c>
      <c r="C13" s="1" t="s">
        <v>68</v>
      </c>
      <c r="D13" s="2" t="s">
        <v>37</v>
      </c>
      <c r="E13" s="1" t="s">
        <v>18</v>
      </c>
      <c r="F13" s="1">
        <v>1</v>
      </c>
      <c r="G13" s="1" t="s">
        <v>38</v>
      </c>
      <c r="H13" s="12" t="s">
        <v>20</v>
      </c>
      <c r="I13" s="6" t="s">
        <v>67</v>
      </c>
      <c r="J13" s="1" t="s">
        <v>39</v>
      </c>
      <c r="K13" s="1" t="s">
        <v>59</v>
      </c>
      <c r="L13" s="1" t="s">
        <v>60</v>
      </c>
      <c r="M13" s="1" t="s">
        <v>20</v>
      </c>
      <c r="N13" s="67">
        <v>7085.75</v>
      </c>
      <c r="O13" s="1" t="s">
        <v>138</v>
      </c>
      <c r="P13" s="13"/>
      <c r="Q13" s="1" t="s">
        <v>99</v>
      </c>
    </row>
    <row r="14" spans="1:18" s="5" customFormat="1" ht="38.25" x14ac:dyDescent="0.25">
      <c r="A14" s="1">
        <v>10</v>
      </c>
      <c r="B14" s="2" t="s">
        <v>131</v>
      </c>
      <c r="C14" s="20" t="s">
        <v>271</v>
      </c>
      <c r="D14" s="2" t="s">
        <v>26</v>
      </c>
      <c r="E14" s="1" t="s">
        <v>18</v>
      </c>
      <c r="F14" s="1">
        <v>3</v>
      </c>
      <c r="G14" s="1" t="s">
        <v>272</v>
      </c>
      <c r="H14" s="3"/>
      <c r="I14" s="68">
        <f>13200*1.19</f>
        <v>15708</v>
      </c>
      <c r="J14" s="1" t="s">
        <v>21</v>
      </c>
      <c r="K14" s="40" t="s">
        <v>59</v>
      </c>
      <c r="L14" s="1" t="s">
        <v>60</v>
      </c>
      <c r="M14" s="3" t="s">
        <v>20</v>
      </c>
      <c r="N14" s="67">
        <v>15708</v>
      </c>
      <c r="O14" s="1" t="s">
        <v>28</v>
      </c>
      <c r="P14" s="4"/>
      <c r="Q14" s="1" t="s">
        <v>99</v>
      </c>
    </row>
    <row r="15" spans="1:18" s="5" customFormat="1" ht="63.75" x14ac:dyDescent="0.25">
      <c r="A15" s="1">
        <v>11</v>
      </c>
      <c r="B15" s="2" t="s">
        <v>70</v>
      </c>
      <c r="C15" s="1" t="s">
        <v>117</v>
      </c>
      <c r="D15" s="2" t="s">
        <v>23</v>
      </c>
      <c r="E15" s="1" t="s">
        <v>18</v>
      </c>
      <c r="F15" s="1">
        <v>1</v>
      </c>
      <c r="G15" s="1" t="s">
        <v>24</v>
      </c>
      <c r="H15" s="3" t="s">
        <v>20</v>
      </c>
      <c r="I15" s="43">
        <f>3000*12*1.19</f>
        <v>42840</v>
      </c>
      <c r="J15" s="1" t="s">
        <v>21</v>
      </c>
      <c r="K15" s="40" t="s">
        <v>59</v>
      </c>
      <c r="L15" s="40" t="s">
        <v>60</v>
      </c>
      <c r="M15" s="3" t="s">
        <v>20</v>
      </c>
      <c r="N15" s="77">
        <v>42840</v>
      </c>
      <c r="O15" s="1" t="s">
        <v>28</v>
      </c>
      <c r="P15" s="27"/>
      <c r="Q15" s="1" t="s">
        <v>99</v>
      </c>
    </row>
    <row r="16" spans="1:18" s="35" customFormat="1" ht="93.75" customHeight="1" x14ac:dyDescent="0.25">
      <c r="A16" s="29">
        <v>12</v>
      </c>
      <c r="B16" s="30" t="s">
        <v>70</v>
      </c>
      <c r="C16" s="1" t="s">
        <v>113</v>
      </c>
      <c r="D16" s="18" t="s">
        <v>114</v>
      </c>
      <c r="E16" s="29" t="s">
        <v>18</v>
      </c>
      <c r="F16" s="29">
        <v>1</v>
      </c>
      <c r="G16" s="20" t="s">
        <v>42</v>
      </c>
      <c r="H16" s="31" t="s">
        <v>20</v>
      </c>
      <c r="I16" s="44">
        <f>28512*1.19</f>
        <v>33929.279999999999</v>
      </c>
      <c r="J16" s="29" t="s">
        <v>21</v>
      </c>
      <c r="K16" s="26" t="s">
        <v>144</v>
      </c>
      <c r="L16" s="26" t="s">
        <v>145</v>
      </c>
      <c r="M16" s="3" t="s">
        <v>20</v>
      </c>
      <c r="N16" s="67">
        <v>31101.84</v>
      </c>
      <c r="O16" s="20" t="s">
        <v>28</v>
      </c>
      <c r="P16" s="32"/>
      <c r="Q16" s="1" t="s">
        <v>99</v>
      </c>
    </row>
    <row r="17" spans="1:17" s="5" customFormat="1" ht="77.25" customHeight="1" x14ac:dyDescent="0.25">
      <c r="A17" s="1">
        <v>13</v>
      </c>
      <c r="B17" s="2" t="s">
        <v>70</v>
      </c>
      <c r="C17" s="1" t="s">
        <v>118</v>
      </c>
      <c r="D17" s="2" t="s">
        <v>27</v>
      </c>
      <c r="E17" s="1" t="s">
        <v>18</v>
      </c>
      <c r="F17" s="1">
        <v>2</v>
      </c>
      <c r="G17" s="1" t="s">
        <v>116</v>
      </c>
      <c r="H17" s="1"/>
      <c r="I17" s="39">
        <f>7098*12*1.19</f>
        <v>101359.44</v>
      </c>
      <c r="J17" s="1" t="s">
        <v>21</v>
      </c>
      <c r="K17" s="40" t="s">
        <v>59</v>
      </c>
      <c r="L17" s="40" t="s">
        <v>60</v>
      </c>
      <c r="M17" s="3"/>
      <c r="N17" s="67">
        <v>101359.44</v>
      </c>
      <c r="O17" s="1" t="s">
        <v>28</v>
      </c>
      <c r="P17" s="27"/>
      <c r="Q17" s="1" t="s">
        <v>99</v>
      </c>
    </row>
    <row r="18" spans="1:17" s="5" customFormat="1" ht="106.5" customHeight="1" x14ac:dyDescent="0.25">
      <c r="A18" s="1">
        <v>14</v>
      </c>
      <c r="B18" s="2" t="s">
        <v>70</v>
      </c>
      <c r="C18" s="1" t="s">
        <v>119</v>
      </c>
      <c r="D18" s="2" t="s">
        <v>25</v>
      </c>
      <c r="E18" s="1" t="s">
        <v>18</v>
      </c>
      <c r="F18" s="1">
        <v>1</v>
      </c>
      <c r="G18" s="1" t="s">
        <v>50</v>
      </c>
      <c r="H18" s="3" t="s">
        <v>20</v>
      </c>
      <c r="I18" s="41">
        <f>30000*1.19</f>
        <v>35700</v>
      </c>
      <c r="J18" s="1" t="s">
        <v>21</v>
      </c>
      <c r="K18" s="40" t="s">
        <v>59</v>
      </c>
      <c r="L18" s="40" t="s">
        <v>60</v>
      </c>
      <c r="M18" s="3" t="s">
        <v>20</v>
      </c>
      <c r="N18" s="19">
        <v>28000</v>
      </c>
      <c r="O18" s="1" t="s">
        <v>28</v>
      </c>
      <c r="P18" s="4"/>
      <c r="Q18" s="1" t="s">
        <v>99</v>
      </c>
    </row>
    <row r="19" spans="1:17" s="5" customFormat="1" ht="38.25" x14ac:dyDescent="0.25">
      <c r="A19" s="1">
        <v>15</v>
      </c>
      <c r="B19" s="2" t="s">
        <v>130</v>
      </c>
      <c r="C19" s="1" t="s">
        <v>120</v>
      </c>
      <c r="D19" s="2" t="s">
        <v>33</v>
      </c>
      <c r="E19" s="1" t="s">
        <v>18</v>
      </c>
      <c r="F19" s="1">
        <v>1</v>
      </c>
      <c r="G19" s="1" t="s">
        <v>32</v>
      </c>
      <c r="H19" s="3" t="s">
        <v>20</v>
      </c>
      <c r="I19" s="42">
        <f>43954.86*1.19</f>
        <v>52306.2834</v>
      </c>
      <c r="J19" s="1" t="s">
        <v>21</v>
      </c>
      <c r="K19" s="40" t="s">
        <v>142</v>
      </c>
      <c r="L19" s="40" t="s">
        <v>143</v>
      </c>
      <c r="M19" s="3" t="s">
        <v>20</v>
      </c>
      <c r="N19" s="42">
        <f>43954.86*1.19</f>
        <v>52306.2834</v>
      </c>
      <c r="O19" s="20" t="s">
        <v>135</v>
      </c>
      <c r="P19" s="19">
        <f>43628.53*1.19</f>
        <v>51917.950699999994</v>
      </c>
      <c r="Q19" s="20" t="s">
        <v>99</v>
      </c>
    </row>
    <row r="20" spans="1:17" s="5" customFormat="1" ht="51" x14ac:dyDescent="0.25">
      <c r="A20" s="1">
        <v>16</v>
      </c>
      <c r="B20" s="2" t="s">
        <v>84</v>
      </c>
      <c r="C20" s="1" t="s">
        <v>161</v>
      </c>
      <c r="D20" s="21" t="s">
        <v>85</v>
      </c>
      <c r="E20" s="24" t="s">
        <v>29</v>
      </c>
      <c r="F20" s="1">
        <v>1</v>
      </c>
      <c r="G20" s="1" t="s">
        <v>90</v>
      </c>
      <c r="H20" s="12"/>
      <c r="I20" s="6">
        <f>151750*1.19</f>
        <v>180582.5</v>
      </c>
      <c r="J20" s="1" t="s">
        <v>141</v>
      </c>
      <c r="K20" s="1" t="s">
        <v>92</v>
      </c>
      <c r="L20" s="1" t="s">
        <v>91</v>
      </c>
      <c r="M20" s="1"/>
      <c r="N20" s="69">
        <f>151750*1.19</f>
        <v>180582.5</v>
      </c>
      <c r="O20" s="20" t="s">
        <v>136</v>
      </c>
      <c r="P20" s="6">
        <f>151750*1.19</f>
        <v>180582.5</v>
      </c>
      <c r="Q20" s="20" t="s">
        <v>99</v>
      </c>
    </row>
    <row r="21" spans="1:17" s="5" customFormat="1" ht="51" x14ac:dyDescent="0.25">
      <c r="A21" s="1">
        <v>17</v>
      </c>
      <c r="B21" s="2" t="s">
        <v>84</v>
      </c>
      <c r="C21" s="1" t="s">
        <v>159</v>
      </c>
      <c r="D21" s="21" t="s">
        <v>87</v>
      </c>
      <c r="E21" s="24" t="s">
        <v>29</v>
      </c>
      <c r="F21" s="1">
        <v>1</v>
      </c>
      <c r="G21" s="1" t="s">
        <v>90</v>
      </c>
      <c r="H21" s="12"/>
      <c r="I21" s="6">
        <f>25380*1.19</f>
        <v>30202.199999999997</v>
      </c>
      <c r="J21" s="1" t="s">
        <v>141</v>
      </c>
      <c r="K21" s="1" t="s">
        <v>93</v>
      </c>
      <c r="L21" s="1" t="s">
        <v>91</v>
      </c>
      <c r="M21" s="1"/>
      <c r="N21" s="69">
        <f>25380*1.19</f>
        <v>30202.199999999997</v>
      </c>
      <c r="O21" s="20" t="s">
        <v>137</v>
      </c>
      <c r="P21" s="6">
        <f>25380*1.19</f>
        <v>30202.199999999997</v>
      </c>
      <c r="Q21" s="20" t="s">
        <v>99</v>
      </c>
    </row>
    <row r="22" spans="1:17" s="5" customFormat="1" ht="51" x14ac:dyDescent="0.25">
      <c r="A22" s="1">
        <v>18</v>
      </c>
      <c r="B22" s="2" t="s">
        <v>84</v>
      </c>
      <c r="C22" s="1" t="s">
        <v>160</v>
      </c>
      <c r="D22" s="21" t="s">
        <v>86</v>
      </c>
      <c r="E22" s="24" t="s">
        <v>29</v>
      </c>
      <c r="F22" s="1">
        <v>1</v>
      </c>
      <c r="G22" s="1" t="s">
        <v>89</v>
      </c>
      <c r="H22" s="12"/>
      <c r="I22" s="6">
        <f>279900*1.19</f>
        <v>333081</v>
      </c>
      <c r="J22" s="1" t="s">
        <v>141</v>
      </c>
      <c r="K22" s="1" t="s">
        <v>92</v>
      </c>
      <c r="L22" s="1" t="s">
        <v>100</v>
      </c>
      <c r="M22" s="1"/>
      <c r="N22" s="69">
        <v>333081</v>
      </c>
      <c r="O22" s="20" t="s">
        <v>162</v>
      </c>
      <c r="P22" s="6"/>
      <c r="Q22" s="20" t="s">
        <v>99</v>
      </c>
    </row>
    <row r="23" spans="1:17" s="5" customFormat="1" ht="51" x14ac:dyDescent="0.25">
      <c r="A23" s="1">
        <v>19</v>
      </c>
      <c r="B23" s="2" t="s">
        <v>84</v>
      </c>
      <c r="C23" s="1" t="s">
        <v>158</v>
      </c>
      <c r="D23" s="21" t="s">
        <v>88</v>
      </c>
      <c r="E23" s="24" t="s">
        <v>29</v>
      </c>
      <c r="F23" s="1">
        <v>1</v>
      </c>
      <c r="G23" s="1" t="s">
        <v>90</v>
      </c>
      <c r="H23" s="12"/>
      <c r="I23" s="6">
        <f>54414*1.19</f>
        <v>64752.659999999996</v>
      </c>
      <c r="J23" s="1" t="s">
        <v>141</v>
      </c>
      <c r="K23" s="1" t="s">
        <v>93</v>
      </c>
      <c r="L23" s="1" t="s">
        <v>91</v>
      </c>
      <c r="M23" s="1"/>
      <c r="N23" s="69">
        <v>64752.66</v>
      </c>
      <c r="O23" s="40">
        <v>44300</v>
      </c>
      <c r="P23" s="6"/>
      <c r="Q23" s="20" t="s">
        <v>99</v>
      </c>
    </row>
    <row r="24" spans="1:17" s="25" customFormat="1" ht="67.5" customHeight="1" x14ac:dyDescent="0.25">
      <c r="A24" s="1">
        <v>20</v>
      </c>
      <c r="B24" s="46" t="s">
        <v>70</v>
      </c>
      <c r="C24" s="47" t="s">
        <v>71</v>
      </c>
      <c r="D24" s="2" t="s">
        <v>134</v>
      </c>
      <c r="E24" s="48" t="s">
        <v>29</v>
      </c>
      <c r="F24" s="47">
        <v>3</v>
      </c>
      <c r="G24" s="47" t="s">
        <v>72</v>
      </c>
      <c r="H24" s="31" t="s">
        <v>20</v>
      </c>
      <c r="I24" s="55">
        <f>316400*1.19</f>
        <v>376516</v>
      </c>
      <c r="J24" s="47" t="s">
        <v>140</v>
      </c>
      <c r="K24" s="20" t="s">
        <v>94</v>
      </c>
      <c r="L24" s="29" t="s">
        <v>73</v>
      </c>
      <c r="M24" s="50"/>
      <c r="N24" s="78">
        <v>352716</v>
      </c>
      <c r="O24" s="57" t="s">
        <v>220</v>
      </c>
      <c r="P24" s="50"/>
      <c r="Q24" s="47" t="s">
        <v>124</v>
      </c>
    </row>
    <row r="25" spans="1:17" s="25" customFormat="1" ht="51.75" customHeight="1" x14ac:dyDescent="0.25">
      <c r="A25" s="1">
        <v>21</v>
      </c>
      <c r="B25" s="46" t="s">
        <v>70</v>
      </c>
      <c r="C25" s="47" t="s">
        <v>74</v>
      </c>
      <c r="D25" s="2" t="s">
        <v>75</v>
      </c>
      <c r="E25" s="48" t="s">
        <v>18</v>
      </c>
      <c r="F25" s="47">
        <v>3</v>
      </c>
      <c r="G25" s="47" t="s">
        <v>76</v>
      </c>
      <c r="H25" s="31" t="s">
        <v>20</v>
      </c>
      <c r="I25" s="49">
        <f>24646*1.19</f>
        <v>29328.739999999998</v>
      </c>
      <c r="J25" s="47" t="s">
        <v>140</v>
      </c>
      <c r="K25" s="20" t="s">
        <v>95</v>
      </c>
      <c r="L25" s="29" t="s">
        <v>73</v>
      </c>
      <c r="M25" s="50"/>
      <c r="N25" s="84">
        <v>23462.99</v>
      </c>
      <c r="O25" s="57" t="s">
        <v>220</v>
      </c>
      <c r="P25" s="50"/>
      <c r="Q25" s="47" t="s">
        <v>124</v>
      </c>
    </row>
    <row r="26" spans="1:17" s="25" customFormat="1" ht="102" x14ac:dyDescent="0.25">
      <c r="A26" s="1">
        <v>22</v>
      </c>
      <c r="B26" s="46" t="s">
        <v>70</v>
      </c>
      <c r="C26" s="51" t="s">
        <v>77</v>
      </c>
      <c r="D26" s="2" t="s">
        <v>259</v>
      </c>
      <c r="E26" s="48" t="s">
        <v>29</v>
      </c>
      <c r="F26" s="47">
        <v>3</v>
      </c>
      <c r="G26" s="47" t="s">
        <v>78</v>
      </c>
      <c r="H26" s="47" t="s">
        <v>20</v>
      </c>
      <c r="I26" s="55">
        <f>99831*1.19</f>
        <v>118798.89</v>
      </c>
      <c r="J26" s="47" t="s">
        <v>140</v>
      </c>
      <c r="K26" s="20" t="s">
        <v>96</v>
      </c>
      <c r="L26" s="29" t="s">
        <v>73</v>
      </c>
      <c r="M26" s="50"/>
      <c r="N26" s="67">
        <v>37278.99</v>
      </c>
      <c r="O26" s="79" t="s">
        <v>221</v>
      </c>
      <c r="P26" s="50"/>
      <c r="Q26" s="47" t="s">
        <v>124</v>
      </c>
    </row>
    <row r="27" spans="1:17" s="25" customFormat="1" ht="111.75" customHeight="1" x14ac:dyDescent="0.25">
      <c r="A27" s="1">
        <v>23</v>
      </c>
      <c r="B27" s="46" t="s">
        <v>79</v>
      </c>
      <c r="C27" s="48" t="s">
        <v>80</v>
      </c>
      <c r="D27" s="2" t="s">
        <v>258</v>
      </c>
      <c r="E27" s="48" t="s">
        <v>29</v>
      </c>
      <c r="F27" s="47">
        <v>3</v>
      </c>
      <c r="G27" s="47" t="s">
        <v>81</v>
      </c>
      <c r="H27" s="47" t="s">
        <v>139</v>
      </c>
      <c r="I27" s="73">
        <f>14237368.46*1.19</f>
        <v>16942468.467399999</v>
      </c>
      <c r="J27" s="47" t="s">
        <v>140</v>
      </c>
      <c r="K27" s="20" t="s">
        <v>97</v>
      </c>
      <c r="L27" s="29" t="s">
        <v>73</v>
      </c>
      <c r="M27" s="50" t="s">
        <v>227</v>
      </c>
      <c r="N27" s="67">
        <v>6705303.5899999999</v>
      </c>
      <c r="O27" s="85" t="s">
        <v>138</v>
      </c>
      <c r="P27" s="50"/>
      <c r="Q27" s="47" t="s">
        <v>124</v>
      </c>
    </row>
    <row r="28" spans="1:17" s="25" customFormat="1" ht="140.25" x14ac:dyDescent="0.25">
      <c r="A28" s="1">
        <v>24</v>
      </c>
      <c r="B28" s="46" t="s">
        <v>70</v>
      </c>
      <c r="C28" s="51" t="s">
        <v>82</v>
      </c>
      <c r="D28" s="2" t="s">
        <v>257</v>
      </c>
      <c r="E28" s="48" t="s">
        <v>18</v>
      </c>
      <c r="F28" s="47">
        <v>2</v>
      </c>
      <c r="G28" s="47" t="s">
        <v>83</v>
      </c>
      <c r="H28" s="50"/>
      <c r="I28" s="55">
        <f>36000*1.19</f>
        <v>42840</v>
      </c>
      <c r="J28" s="47" t="s">
        <v>21</v>
      </c>
      <c r="K28" s="20" t="s">
        <v>98</v>
      </c>
      <c r="L28" s="29" t="s">
        <v>73</v>
      </c>
      <c r="M28" s="50"/>
      <c r="N28" s="67">
        <v>16065</v>
      </c>
      <c r="O28" s="18" t="s">
        <v>222</v>
      </c>
      <c r="P28" s="50"/>
      <c r="Q28" s="47" t="s">
        <v>124</v>
      </c>
    </row>
    <row r="29" spans="1:17" s="25" customFormat="1" ht="89.25" x14ac:dyDescent="0.25">
      <c r="A29" s="1">
        <v>25</v>
      </c>
      <c r="B29" s="18" t="s">
        <v>79</v>
      </c>
      <c r="C29" s="1" t="s">
        <v>148</v>
      </c>
      <c r="D29" s="74" t="s">
        <v>146</v>
      </c>
      <c r="E29" s="48" t="s">
        <v>18</v>
      </c>
      <c r="F29" s="1">
        <v>3</v>
      </c>
      <c r="G29" s="29" t="s">
        <v>149</v>
      </c>
      <c r="H29" s="31" t="s">
        <v>20</v>
      </c>
      <c r="I29" s="19">
        <f>101100*1.19</f>
        <v>120309</v>
      </c>
      <c r="J29" s="47" t="s">
        <v>21</v>
      </c>
      <c r="K29" s="18"/>
      <c r="L29" s="18" t="s">
        <v>173</v>
      </c>
      <c r="M29" s="3" t="s">
        <v>174</v>
      </c>
      <c r="N29" s="19">
        <v>95126</v>
      </c>
      <c r="O29" s="40">
        <v>44357</v>
      </c>
      <c r="P29" s="18"/>
      <c r="Q29" s="20" t="s">
        <v>99</v>
      </c>
    </row>
    <row r="30" spans="1:17" s="5" customFormat="1" ht="57" customHeight="1" x14ac:dyDescent="0.25">
      <c r="A30" s="1">
        <v>26</v>
      </c>
      <c r="B30" s="2" t="s">
        <v>84</v>
      </c>
      <c r="C30" s="23" t="s">
        <v>150</v>
      </c>
      <c r="D30" s="50" t="s">
        <v>109</v>
      </c>
      <c r="E30" s="1" t="s">
        <v>101</v>
      </c>
      <c r="F30" s="1">
        <v>1</v>
      </c>
      <c r="G30" s="1" t="s">
        <v>102</v>
      </c>
      <c r="H30" s="12"/>
      <c r="I30" s="6">
        <v>179340</v>
      </c>
      <c r="J30" s="47" t="s">
        <v>21</v>
      </c>
      <c r="K30" s="1" t="s">
        <v>103</v>
      </c>
      <c r="L30" s="1" t="s">
        <v>104</v>
      </c>
      <c r="M30" s="1"/>
      <c r="N30" s="67">
        <v>22924.77</v>
      </c>
      <c r="O30" s="20" t="s">
        <v>223</v>
      </c>
      <c r="P30" s="4"/>
      <c r="Q30" s="1" t="s">
        <v>124</v>
      </c>
    </row>
    <row r="31" spans="1:17" s="5" customFormat="1" ht="192" customHeight="1" x14ac:dyDescent="0.25">
      <c r="A31" s="1">
        <v>27</v>
      </c>
      <c r="B31" s="18" t="s">
        <v>152</v>
      </c>
      <c r="C31" s="18" t="s">
        <v>156</v>
      </c>
      <c r="D31" s="50" t="s">
        <v>157</v>
      </c>
      <c r="E31" s="48" t="s">
        <v>18</v>
      </c>
      <c r="F31" s="1">
        <v>1</v>
      </c>
      <c r="G31" s="1" t="s">
        <v>155</v>
      </c>
      <c r="H31" s="18"/>
      <c r="I31" s="4">
        <f>25000*1.19</f>
        <v>29750</v>
      </c>
      <c r="J31" s="47" t="s">
        <v>21</v>
      </c>
      <c r="K31" s="1" t="s">
        <v>153</v>
      </c>
      <c r="L31" s="29" t="s">
        <v>154</v>
      </c>
      <c r="M31" s="18"/>
      <c r="N31" s="67">
        <v>29750</v>
      </c>
      <c r="O31" s="80" t="s">
        <v>225</v>
      </c>
      <c r="P31" s="18"/>
      <c r="Q31" s="1" t="s">
        <v>99</v>
      </c>
    </row>
    <row r="32" spans="1:17" s="5" customFormat="1" ht="95.25" customHeight="1" x14ac:dyDescent="0.25">
      <c r="A32" s="1">
        <v>28</v>
      </c>
      <c r="B32" s="2" t="s">
        <v>84</v>
      </c>
      <c r="C32" s="1" t="s">
        <v>147</v>
      </c>
      <c r="D32" s="75" t="s">
        <v>107</v>
      </c>
      <c r="E32" s="1" t="s">
        <v>101</v>
      </c>
      <c r="F32" s="1">
        <v>1</v>
      </c>
      <c r="G32" s="1" t="s">
        <v>108</v>
      </c>
      <c r="H32" s="12"/>
      <c r="I32" s="6">
        <v>86300</v>
      </c>
      <c r="J32" s="47" t="s">
        <v>21</v>
      </c>
      <c r="K32" s="1" t="s">
        <v>105</v>
      </c>
      <c r="L32" s="1" t="s">
        <v>106</v>
      </c>
      <c r="M32" s="1"/>
      <c r="N32" s="67">
        <v>86208.5</v>
      </c>
      <c r="O32" s="20" t="s">
        <v>224</v>
      </c>
      <c r="P32" s="4"/>
      <c r="Q32" s="1" t="s">
        <v>124</v>
      </c>
    </row>
    <row r="33" spans="1:17" s="25" customFormat="1" ht="86.25" customHeight="1" x14ac:dyDescent="0.25">
      <c r="A33" s="1">
        <v>29</v>
      </c>
      <c r="B33" s="46" t="s">
        <v>130</v>
      </c>
      <c r="C33" s="51" t="s">
        <v>151</v>
      </c>
      <c r="D33" s="2" t="s">
        <v>110</v>
      </c>
      <c r="E33" s="48" t="s">
        <v>111</v>
      </c>
      <c r="F33" s="47">
        <v>3</v>
      </c>
      <c r="G33" s="47" t="s">
        <v>112</v>
      </c>
      <c r="H33" s="31" t="s">
        <v>20</v>
      </c>
      <c r="I33" s="55">
        <f>31699.2*1.19</f>
        <v>37722.048000000003</v>
      </c>
      <c r="J33" s="47" t="s">
        <v>21</v>
      </c>
      <c r="K33" s="26" t="s">
        <v>137</v>
      </c>
      <c r="L33" s="52" t="s">
        <v>60</v>
      </c>
      <c r="M33" s="50"/>
      <c r="N33" s="84">
        <v>6247.7</v>
      </c>
      <c r="O33" s="57" t="s">
        <v>138</v>
      </c>
      <c r="P33" s="50"/>
      <c r="Q33" s="47" t="s">
        <v>99</v>
      </c>
    </row>
    <row r="34" spans="1:17" s="5" customFormat="1" ht="192" customHeight="1" x14ac:dyDescent="0.25">
      <c r="A34" s="1">
        <v>30</v>
      </c>
      <c r="B34" s="18" t="s">
        <v>152</v>
      </c>
      <c r="C34" s="1" t="s">
        <v>163</v>
      </c>
      <c r="D34" s="21" t="s">
        <v>164</v>
      </c>
      <c r="E34" s="18" t="s">
        <v>18</v>
      </c>
      <c r="F34" s="1">
        <v>1</v>
      </c>
      <c r="G34" s="1" t="s">
        <v>165</v>
      </c>
      <c r="H34" s="3" t="s">
        <v>20</v>
      </c>
      <c r="I34" s="6">
        <v>53550</v>
      </c>
      <c r="J34" s="1" t="s">
        <v>21</v>
      </c>
      <c r="K34" s="1" t="s">
        <v>166</v>
      </c>
      <c r="L34" s="1" t="s">
        <v>167</v>
      </c>
      <c r="M34" s="1"/>
      <c r="N34" s="19">
        <f>16065+37485</f>
        <v>53550</v>
      </c>
      <c r="O34" s="1" t="s">
        <v>168</v>
      </c>
      <c r="P34" s="27">
        <v>53550</v>
      </c>
      <c r="Q34" s="20" t="s">
        <v>99</v>
      </c>
    </row>
    <row r="35" spans="1:17" s="5" customFormat="1" ht="95.25" customHeight="1" x14ac:dyDescent="0.25">
      <c r="A35" s="1">
        <v>31</v>
      </c>
      <c r="B35" s="2" t="s">
        <v>130</v>
      </c>
      <c r="C35" s="1" t="s">
        <v>189</v>
      </c>
      <c r="D35" s="75" t="s">
        <v>30</v>
      </c>
      <c r="E35" s="1" t="s">
        <v>29</v>
      </c>
      <c r="F35" s="1">
        <v>3</v>
      </c>
      <c r="G35" s="1" t="s">
        <v>190</v>
      </c>
      <c r="H35" s="12"/>
      <c r="I35" s="6">
        <v>195061.98</v>
      </c>
      <c r="J35" s="47" t="s">
        <v>21</v>
      </c>
      <c r="K35" s="1" t="s">
        <v>172</v>
      </c>
      <c r="L35" s="1" t="s">
        <v>213</v>
      </c>
      <c r="M35" s="3" t="s">
        <v>20</v>
      </c>
      <c r="N35" s="67">
        <v>22536.400000000001</v>
      </c>
      <c r="O35" s="20" t="s">
        <v>225</v>
      </c>
      <c r="P35" s="4"/>
      <c r="Q35" s="1" t="s">
        <v>124</v>
      </c>
    </row>
    <row r="36" spans="1:17" s="5" customFormat="1" ht="95.25" customHeight="1" x14ac:dyDescent="0.25">
      <c r="A36" s="1">
        <v>32</v>
      </c>
      <c r="B36" s="2" t="s">
        <v>130</v>
      </c>
      <c r="C36" s="1" t="s">
        <v>185</v>
      </c>
      <c r="D36" s="75" t="s">
        <v>186</v>
      </c>
      <c r="E36" s="1" t="s">
        <v>29</v>
      </c>
      <c r="F36" s="1">
        <v>3</v>
      </c>
      <c r="G36" s="1" t="s">
        <v>187</v>
      </c>
      <c r="H36" s="3" t="s">
        <v>20</v>
      </c>
      <c r="I36" s="6">
        <f>602310.52*1.19</f>
        <v>716749.51879999996</v>
      </c>
      <c r="J36" s="47" t="s">
        <v>21</v>
      </c>
      <c r="K36" s="1" t="s">
        <v>172</v>
      </c>
      <c r="L36" s="40" t="s">
        <v>213</v>
      </c>
      <c r="M36" s="3" t="s">
        <v>20</v>
      </c>
      <c r="N36" s="67">
        <v>233754.66</v>
      </c>
      <c r="O36" s="20" t="s">
        <v>225</v>
      </c>
      <c r="P36" s="4"/>
      <c r="Q36" s="1" t="s">
        <v>188</v>
      </c>
    </row>
    <row r="37" spans="1:17" s="5" customFormat="1" ht="95.25" customHeight="1" x14ac:dyDescent="0.25">
      <c r="A37" s="1">
        <v>33</v>
      </c>
      <c r="B37" s="2" t="s">
        <v>70</v>
      </c>
      <c r="C37" s="1" t="s">
        <v>169</v>
      </c>
      <c r="D37" s="75" t="s">
        <v>170</v>
      </c>
      <c r="E37" s="1" t="s">
        <v>18</v>
      </c>
      <c r="F37" s="1">
        <v>1</v>
      </c>
      <c r="G37" s="1" t="s">
        <v>171</v>
      </c>
      <c r="H37" s="12"/>
      <c r="I37" s="6">
        <v>70805</v>
      </c>
      <c r="J37" s="47" t="s">
        <v>21</v>
      </c>
      <c r="K37" s="1" t="s">
        <v>172</v>
      </c>
      <c r="L37" s="1" t="s">
        <v>60</v>
      </c>
      <c r="M37" s="3" t="s">
        <v>20</v>
      </c>
      <c r="N37" s="67">
        <v>43612</v>
      </c>
      <c r="O37" s="1" t="s">
        <v>226</v>
      </c>
      <c r="P37" s="4"/>
      <c r="Q37" s="1" t="s">
        <v>124</v>
      </c>
    </row>
    <row r="38" spans="1:17" s="5" customFormat="1" ht="74.25" customHeight="1" x14ac:dyDescent="0.25">
      <c r="A38" s="1">
        <v>34</v>
      </c>
      <c r="B38" s="2" t="s">
        <v>70</v>
      </c>
      <c r="C38" s="1" t="s">
        <v>210</v>
      </c>
      <c r="D38" s="75" t="s">
        <v>211</v>
      </c>
      <c r="E38" s="1" t="s">
        <v>18</v>
      </c>
      <c r="F38" s="1">
        <v>1</v>
      </c>
      <c r="G38" s="1" t="s">
        <v>212</v>
      </c>
      <c r="H38" s="12"/>
      <c r="I38" s="6">
        <v>71400</v>
      </c>
      <c r="J38" s="47" t="s">
        <v>21</v>
      </c>
      <c r="K38" s="1" t="s">
        <v>172</v>
      </c>
      <c r="L38" s="1" t="s">
        <v>213</v>
      </c>
      <c r="M38" s="3"/>
      <c r="N38" s="67">
        <v>41650</v>
      </c>
      <c r="O38" s="20" t="s">
        <v>225</v>
      </c>
      <c r="P38" s="4"/>
      <c r="Q38" s="1" t="s">
        <v>69</v>
      </c>
    </row>
    <row r="39" spans="1:17" s="5" customFormat="1" ht="71.25" customHeight="1" x14ac:dyDescent="0.25">
      <c r="A39" s="1">
        <v>35</v>
      </c>
      <c r="B39" s="2" t="s">
        <v>130</v>
      </c>
      <c r="C39" s="1" t="s">
        <v>180</v>
      </c>
      <c r="D39" s="75" t="s">
        <v>175</v>
      </c>
      <c r="E39" s="1" t="s">
        <v>18</v>
      </c>
      <c r="F39" s="1">
        <v>3</v>
      </c>
      <c r="G39" s="1" t="s">
        <v>176</v>
      </c>
      <c r="H39" s="12"/>
      <c r="I39" s="6">
        <v>14346.64</v>
      </c>
      <c r="J39" s="47" t="s">
        <v>177</v>
      </c>
      <c r="K39" s="1" t="s">
        <v>178</v>
      </c>
      <c r="L39" s="1" t="s">
        <v>179</v>
      </c>
      <c r="M39" s="1"/>
      <c r="N39" s="67">
        <v>14346.64</v>
      </c>
      <c r="O39" s="26">
        <v>44412</v>
      </c>
      <c r="P39" s="4">
        <v>14346.64</v>
      </c>
      <c r="Q39" s="1" t="s">
        <v>99</v>
      </c>
    </row>
    <row r="40" spans="1:17" s="5" customFormat="1" ht="132.75" customHeight="1" x14ac:dyDescent="0.25">
      <c r="A40" s="1">
        <v>36</v>
      </c>
      <c r="B40" s="2" t="s">
        <v>130</v>
      </c>
      <c r="C40" s="1" t="s">
        <v>181</v>
      </c>
      <c r="D40" s="75" t="s">
        <v>182</v>
      </c>
      <c r="E40" s="1" t="s">
        <v>18</v>
      </c>
      <c r="F40" s="1">
        <v>3</v>
      </c>
      <c r="G40" s="1" t="s">
        <v>116</v>
      </c>
      <c r="H40" s="12"/>
      <c r="I40" s="6">
        <v>56590.45</v>
      </c>
      <c r="J40" s="47" t="s">
        <v>183</v>
      </c>
      <c r="K40" s="1" t="s">
        <v>184</v>
      </c>
      <c r="L40" s="1" t="s">
        <v>202</v>
      </c>
      <c r="M40" s="1" t="s">
        <v>214</v>
      </c>
      <c r="N40" s="67">
        <v>50641.64</v>
      </c>
      <c r="O40" s="26">
        <v>44412</v>
      </c>
      <c r="P40" s="4">
        <v>50641.64</v>
      </c>
      <c r="Q40" s="1" t="s">
        <v>99</v>
      </c>
    </row>
    <row r="41" spans="1:17" s="35" customFormat="1" ht="50.25" customHeight="1" x14ac:dyDescent="0.25">
      <c r="A41" s="29">
        <v>37</v>
      </c>
      <c r="B41" s="30" t="s">
        <v>70</v>
      </c>
      <c r="C41" s="1" t="s">
        <v>273</v>
      </c>
      <c r="D41" s="30" t="s">
        <v>43</v>
      </c>
      <c r="E41" s="29" t="s">
        <v>274</v>
      </c>
      <c r="F41" s="29">
        <v>1</v>
      </c>
      <c r="G41" s="29" t="s">
        <v>275</v>
      </c>
      <c r="H41" s="31" t="s">
        <v>20</v>
      </c>
      <c r="I41" s="54">
        <f>115200*1.19*4.93</f>
        <v>675843.84</v>
      </c>
      <c r="J41" s="29" t="s">
        <v>21</v>
      </c>
      <c r="K41" s="33" t="s">
        <v>276</v>
      </c>
      <c r="L41" s="20" t="s">
        <v>277</v>
      </c>
      <c r="M41" s="3" t="s">
        <v>20</v>
      </c>
      <c r="N41" s="56">
        <v>111224</v>
      </c>
      <c r="O41" s="1" t="s">
        <v>129</v>
      </c>
      <c r="P41" s="34"/>
      <c r="Q41" s="1" t="s">
        <v>124</v>
      </c>
    </row>
    <row r="42" spans="1:17" s="5" customFormat="1" ht="127.5" x14ac:dyDescent="0.25">
      <c r="A42" s="1">
        <v>38</v>
      </c>
      <c r="B42" s="2" t="s">
        <v>79</v>
      </c>
      <c r="C42" s="1" t="s">
        <v>198</v>
      </c>
      <c r="D42" s="81" t="s">
        <v>191</v>
      </c>
      <c r="E42" s="1" t="s">
        <v>18</v>
      </c>
      <c r="F42" s="1">
        <v>1</v>
      </c>
      <c r="G42" s="1" t="s">
        <v>192</v>
      </c>
      <c r="H42" s="3"/>
      <c r="I42" s="6">
        <f>(12886.38+28304.47)*1.19</f>
        <v>49017.111499999999</v>
      </c>
      <c r="J42" s="29" t="s">
        <v>193</v>
      </c>
      <c r="K42" s="1"/>
      <c r="L42" s="1" t="s">
        <v>194</v>
      </c>
      <c r="M42" s="1"/>
      <c r="N42" s="67">
        <v>47846.74</v>
      </c>
      <c r="O42" s="26">
        <v>44474</v>
      </c>
      <c r="P42" s="4"/>
      <c r="Q42" s="1" t="s">
        <v>199</v>
      </c>
    </row>
    <row r="43" spans="1:17" s="5" customFormat="1" ht="69" customHeight="1" x14ac:dyDescent="0.25">
      <c r="A43" s="1">
        <v>39</v>
      </c>
      <c r="B43" s="2" t="s">
        <v>130</v>
      </c>
      <c r="C43" s="20" t="s">
        <v>200</v>
      </c>
      <c r="D43" s="82" t="s">
        <v>195</v>
      </c>
      <c r="E43" s="1" t="s">
        <v>18</v>
      </c>
      <c r="F43" s="1">
        <v>3</v>
      </c>
      <c r="G43" s="1" t="s">
        <v>196</v>
      </c>
      <c r="H43" s="12"/>
      <c r="I43" s="6">
        <v>105390.84</v>
      </c>
      <c r="J43" s="47" t="s">
        <v>197</v>
      </c>
      <c r="K43" s="83" t="s">
        <v>201</v>
      </c>
      <c r="L43" s="1" t="s">
        <v>202</v>
      </c>
      <c r="M43" s="1" t="s">
        <v>203</v>
      </c>
      <c r="N43" s="67">
        <f>8449.14+24039.92+4555.03+10321.29+24684.93+33339.12</f>
        <v>105389.43</v>
      </c>
      <c r="O43" s="20"/>
      <c r="P43" s="67">
        <f>8449.14+24039.92+4555.03+10321.29+24684.93+33339.12</f>
        <v>105389.43</v>
      </c>
      <c r="Q43" s="1" t="s">
        <v>99</v>
      </c>
    </row>
    <row r="44" spans="1:17" s="5" customFormat="1" ht="69" customHeight="1" x14ac:dyDescent="0.25">
      <c r="A44" s="1">
        <v>40</v>
      </c>
      <c r="B44" s="2" t="s">
        <v>130</v>
      </c>
      <c r="C44" s="20" t="s">
        <v>215</v>
      </c>
      <c r="D44" s="82" t="s">
        <v>216</v>
      </c>
      <c r="E44" s="1" t="s">
        <v>18</v>
      </c>
      <c r="F44" s="1">
        <v>1</v>
      </c>
      <c r="G44" s="1" t="s">
        <v>217</v>
      </c>
      <c r="H44" s="12"/>
      <c r="I44" s="6">
        <v>60832.800000000003</v>
      </c>
      <c r="J44" s="47" t="s">
        <v>21</v>
      </c>
      <c r="K44" s="20" t="s">
        <v>218</v>
      </c>
      <c r="L44" s="1" t="s">
        <v>219</v>
      </c>
      <c r="M44" s="1"/>
      <c r="N44" s="67">
        <v>20277.599999999999</v>
      </c>
      <c r="O44" s="20" t="s">
        <v>28</v>
      </c>
      <c r="P44" s="4"/>
      <c r="Q44" s="1" t="s">
        <v>69</v>
      </c>
    </row>
    <row r="45" spans="1:17" s="5" customFormat="1" ht="69" customHeight="1" x14ac:dyDescent="0.25">
      <c r="A45" s="1">
        <v>41</v>
      </c>
      <c r="B45" s="2" t="s">
        <v>130</v>
      </c>
      <c r="C45" s="20" t="s">
        <v>204</v>
      </c>
      <c r="D45" s="82" t="s">
        <v>205</v>
      </c>
      <c r="E45" s="1" t="s">
        <v>18</v>
      </c>
      <c r="F45" s="1">
        <v>6</v>
      </c>
      <c r="G45" s="1" t="s">
        <v>206</v>
      </c>
      <c r="H45" s="12"/>
      <c r="I45" s="6">
        <v>138444.6</v>
      </c>
      <c r="J45" s="47" t="s">
        <v>208</v>
      </c>
      <c r="K45" s="20" t="s">
        <v>207</v>
      </c>
      <c r="L45" s="1" t="s">
        <v>209</v>
      </c>
      <c r="M45" s="1"/>
      <c r="N45" s="67">
        <v>138444.6</v>
      </c>
      <c r="O45" s="26">
        <v>44509</v>
      </c>
      <c r="P45" s="4"/>
      <c r="Q45" s="1" t="s">
        <v>99</v>
      </c>
    </row>
    <row r="46" spans="1:17" s="5" customFormat="1" ht="69" customHeight="1" x14ac:dyDescent="0.25">
      <c r="A46" s="1">
        <v>42</v>
      </c>
      <c r="B46" s="2" t="s">
        <v>130</v>
      </c>
      <c r="C46" s="20" t="s">
        <v>237</v>
      </c>
      <c r="D46" s="82" t="s">
        <v>238</v>
      </c>
      <c r="E46" s="1" t="s">
        <v>18</v>
      </c>
      <c r="F46" s="1">
        <v>1</v>
      </c>
      <c r="G46" s="1" t="s">
        <v>239</v>
      </c>
      <c r="H46" s="12"/>
      <c r="I46" s="6">
        <v>54730</v>
      </c>
      <c r="J46" s="47" t="s">
        <v>240</v>
      </c>
      <c r="K46" s="26" t="s">
        <v>270</v>
      </c>
      <c r="L46" s="40" t="s">
        <v>266</v>
      </c>
      <c r="M46" s="1"/>
      <c r="N46" s="67">
        <v>59381</v>
      </c>
      <c r="O46" s="26">
        <v>44551</v>
      </c>
      <c r="P46" s="4"/>
      <c r="Q46" s="1" t="s">
        <v>99</v>
      </c>
    </row>
    <row r="47" spans="1:17" s="5" customFormat="1" ht="38.25" x14ac:dyDescent="0.25">
      <c r="A47" s="1">
        <v>43</v>
      </c>
      <c r="B47" s="2" t="s">
        <v>228</v>
      </c>
      <c r="C47" s="1" t="s">
        <v>229</v>
      </c>
      <c r="D47" s="75" t="s">
        <v>230</v>
      </c>
      <c r="E47" s="1" t="s">
        <v>18</v>
      </c>
      <c r="F47" s="1">
        <v>3</v>
      </c>
      <c r="G47" s="1" t="s">
        <v>231</v>
      </c>
      <c r="H47" s="12"/>
      <c r="I47" s="6">
        <f>21367.05*1.19</f>
        <v>25426.789499999999</v>
      </c>
      <c r="J47" s="47" t="s">
        <v>21</v>
      </c>
      <c r="K47" s="1" t="s">
        <v>232</v>
      </c>
      <c r="L47" s="1" t="s">
        <v>233</v>
      </c>
      <c r="M47" s="1"/>
      <c r="N47" s="67">
        <v>25426.79</v>
      </c>
      <c r="O47" s="26">
        <v>44525</v>
      </c>
      <c r="P47" s="4"/>
      <c r="Q47" s="1" t="s">
        <v>69</v>
      </c>
    </row>
    <row r="48" spans="1:17" s="5" customFormat="1" ht="89.25" x14ac:dyDescent="0.25">
      <c r="A48" s="1">
        <v>44</v>
      </c>
      <c r="B48" s="2" t="s">
        <v>79</v>
      </c>
      <c r="C48" s="1" t="s">
        <v>234</v>
      </c>
      <c r="D48" s="75" t="s">
        <v>261</v>
      </c>
      <c r="E48" s="1" t="s">
        <v>29</v>
      </c>
      <c r="F48" s="1">
        <v>3</v>
      </c>
      <c r="G48" s="1" t="s">
        <v>81</v>
      </c>
      <c r="H48" s="3" t="s">
        <v>241</v>
      </c>
      <c r="I48" s="6">
        <f>1564337.44*1.19</f>
        <v>1861561.5535999998</v>
      </c>
      <c r="J48" s="47" t="s">
        <v>183</v>
      </c>
      <c r="K48" s="1" t="s">
        <v>235</v>
      </c>
      <c r="L48" s="1" t="s">
        <v>236</v>
      </c>
      <c r="M48" s="1"/>
      <c r="N48" s="67">
        <f>503480.8*1.19</f>
        <v>599142.152</v>
      </c>
      <c r="O48" s="20"/>
      <c r="P48" s="4"/>
      <c r="Q48" s="1" t="s">
        <v>69</v>
      </c>
    </row>
    <row r="49" spans="1:18" s="5" customFormat="1" ht="76.5" x14ac:dyDescent="0.25">
      <c r="A49" s="1">
        <v>45</v>
      </c>
      <c r="B49" s="2" t="s">
        <v>70</v>
      </c>
      <c r="C49" s="1" t="s">
        <v>256</v>
      </c>
      <c r="D49" s="75" t="s">
        <v>263</v>
      </c>
      <c r="E49" s="1" t="s">
        <v>18</v>
      </c>
      <c r="F49" s="1">
        <v>1</v>
      </c>
      <c r="G49" s="1" t="s">
        <v>42</v>
      </c>
      <c r="H49" s="3"/>
      <c r="I49" s="6">
        <v>28512</v>
      </c>
      <c r="J49" s="47" t="s">
        <v>21</v>
      </c>
      <c r="K49" s="40" t="s">
        <v>268</v>
      </c>
      <c r="L49" s="40" t="s">
        <v>269</v>
      </c>
      <c r="M49" s="1"/>
      <c r="N49" s="67">
        <v>2376</v>
      </c>
      <c r="O49" s="20" t="s">
        <v>138</v>
      </c>
      <c r="P49" s="4"/>
      <c r="Q49" s="1" t="s">
        <v>69</v>
      </c>
    </row>
    <row r="50" spans="1:18" s="5" customFormat="1" ht="102" x14ac:dyDescent="0.25">
      <c r="A50" s="1">
        <v>46</v>
      </c>
      <c r="B50" s="2" t="s">
        <v>70</v>
      </c>
      <c r="C50" s="1" t="s">
        <v>242</v>
      </c>
      <c r="D50" s="89" t="s">
        <v>262</v>
      </c>
      <c r="E50" s="1" t="s">
        <v>18</v>
      </c>
      <c r="F50" s="1">
        <v>2</v>
      </c>
      <c r="G50" s="1" t="s">
        <v>115</v>
      </c>
      <c r="H50" s="3"/>
      <c r="I50" s="6">
        <f>34000*1.19</f>
        <v>40460</v>
      </c>
      <c r="J50" s="47" t="s">
        <v>21</v>
      </c>
      <c r="K50" s="20" t="s">
        <v>249</v>
      </c>
      <c r="L50" s="20" t="s">
        <v>267</v>
      </c>
      <c r="M50" s="1"/>
      <c r="N50" s="67">
        <f>34000*1.19</f>
        <v>40460</v>
      </c>
      <c r="O50" s="26">
        <v>44559</v>
      </c>
      <c r="P50" s="4"/>
      <c r="Q50" s="1" t="s">
        <v>99</v>
      </c>
    </row>
    <row r="51" spans="1:18" s="5" customFormat="1" ht="51" x14ac:dyDescent="0.25">
      <c r="A51" s="1">
        <v>47</v>
      </c>
      <c r="B51" s="2" t="s">
        <v>70</v>
      </c>
      <c r="C51" s="1" t="s">
        <v>243</v>
      </c>
      <c r="D51" s="89" t="s">
        <v>245</v>
      </c>
      <c r="E51" s="1" t="s">
        <v>18</v>
      </c>
      <c r="F51" s="1">
        <v>1</v>
      </c>
      <c r="G51" s="1" t="s">
        <v>244</v>
      </c>
      <c r="H51" s="3"/>
      <c r="I51" s="6">
        <v>74522.25</v>
      </c>
      <c r="J51" s="51" t="s">
        <v>21</v>
      </c>
      <c r="K51" s="40">
        <v>44545</v>
      </c>
      <c r="L51" s="40">
        <v>44575</v>
      </c>
      <c r="M51" s="1"/>
      <c r="N51" s="67">
        <v>74522.55</v>
      </c>
      <c r="O51" s="26">
        <v>44552</v>
      </c>
      <c r="P51" s="4"/>
      <c r="Q51" s="1" t="s">
        <v>69</v>
      </c>
    </row>
    <row r="52" spans="1:18" s="5" customFormat="1" ht="63.75" x14ac:dyDescent="0.25">
      <c r="A52" s="1">
        <v>48</v>
      </c>
      <c r="B52" s="2" t="s">
        <v>130</v>
      </c>
      <c r="C52" s="1" t="s">
        <v>251</v>
      </c>
      <c r="D52" s="89" t="s">
        <v>246</v>
      </c>
      <c r="E52" s="1" t="s">
        <v>18</v>
      </c>
      <c r="F52" s="1">
        <v>1</v>
      </c>
      <c r="G52" s="1" t="s">
        <v>247</v>
      </c>
      <c r="H52" s="3"/>
      <c r="I52" s="6">
        <v>40000</v>
      </c>
      <c r="J52" s="47" t="s">
        <v>248</v>
      </c>
      <c r="K52" s="40" t="s">
        <v>249</v>
      </c>
      <c r="L52" s="40" t="s">
        <v>250</v>
      </c>
      <c r="M52" s="1"/>
      <c r="N52" s="67">
        <v>40000</v>
      </c>
      <c r="O52" s="20" t="s">
        <v>250</v>
      </c>
      <c r="P52" s="4">
        <v>40000</v>
      </c>
      <c r="Q52" s="1" t="s">
        <v>99</v>
      </c>
    </row>
    <row r="53" spans="1:18" s="5" customFormat="1" ht="25.5" x14ac:dyDescent="0.25">
      <c r="A53" s="1">
        <v>49</v>
      </c>
      <c r="B53" s="2" t="s">
        <v>130</v>
      </c>
      <c r="C53" s="1" t="s">
        <v>254</v>
      </c>
      <c r="D53" s="91" t="s">
        <v>252</v>
      </c>
      <c r="E53" s="1" t="s">
        <v>18</v>
      </c>
      <c r="F53" s="1">
        <v>4</v>
      </c>
      <c r="G53" s="1" t="s">
        <v>253</v>
      </c>
      <c r="H53" s="3"/>
      <c r="I53" s="6">
        <f>45045*1.19</f>
        <v>53603.549999999996</v>
      </c>
      <c r="J53" s="51" t="s">
        <v>21</v>
      </c>
      <c r="K53" s="26" t="s">
        <v>264</v>
      </c>
      <c r="L53" s="26" t="s">
        <v>265</v>
      </c>
      <c r="M53" s="1"/>
      <c r="N53" s="67"/>
      <c r="O53" s="20"/>
      <c r="P53" s="4"/>
      <c r="Q53" s="1" t="s">
        <v>69</v>
      </c>
    </row>
    <row r="54" spans="1:18" s="5" customFormat="1" x14ac:dyDescent="0.25">
      <c r="A54" s="58"/>
      <c r="B54" s="59"/>
      <c r="C54" s="58"/>
      <c r="D54" s="35"/>
      <c r="E54" s="62"/>
      <c r="F54" s="58"/>
      <c r="G54" s="45"/>
      <c r="H54" s="63"/>
      <c r="I54" s="60"/>
      <c r="J54" s="64"/>
      <c r="K54" s="59"/>
      <c r="L54" s="59"/>
      <c r="M54" s="61"/>
      <c r="N54" s="60"/>
      <c r="O54" s="58"/>
      <c r="P54" s="59"/>
      <c r="Q54" s="58"/>
    </row>
    <row r="55" spans="1:18" s="5" customFormat="1" ht="15" customHeight="1" x14ac:dyDescent="0.25">
      <c r="A55" s="23"/>
      <c r="B55" s="94" t="s">
        <v>51</v>
      </c>
      <c r="C55" s="94"/>
      <c r="D55" s="94"/>
      <c r="E55" s="94"/>
      <c r="F55" s="94"/>
      <c r="G55" s="94"/>
      <c r="H55" s="94"/>
      <c r="I55" s="94"/>
      <c r="J55" s="94"/>
      <c r="K55" s="94"/>
      <c r="L55" s="94"/>
      <c r="M55" s="94"/>
      <c r="N55" s="94"/>
      <c r="O55" s="94"/>
      <c r="P55" s="94"/>
      <c r="Q55" s="94"/>
      <c r="R55" s="87"/>
    </row>
    <row r="56" spans="1:18" x14ac:dyDescent="0.25">
      <c r="D56" s="87"/>
      <c r="E56" s="95"/>
      <c r="F56" s="95"/>
      <c r="G56" s="95"/>
      <c r="H56" s="36"/>
      <c r="I56" s="36"/>
      <c r="J56" s="36"/>
      <c r="K56" s="37"/>
      <c r="L56" s="38"/>
      <c r="M56" s="36"/>
      <c r="N56" s="70"/>
      <c r="O56" s="36"/>
      <c r="P56" s="37"/>
      <c r="Q56" s="38"/>
      <c r="R56" s="37"/>
    </row>
    <row r="57" spans="1:18" ht="36" customHeight="1" x14ac:dyDescent="0.2">
      <c r="B57" s="90"/>
      <c r="D57" s="88" t="s">
        <v>53</v>
      </c>
      <c r="E57" s="88"/>
      <c r="F57" s="88"/>
      <c r="G57" s="76"/>
      <c r="H57" s="14"/>
      <c r="I57" s="76"/>
      <c r="J57" s="95" t="s">
        <v>54</v>
      </c>
      <c r="K57" s="95"/>
      <c r="N57" s="71"/>
      <c r="O57" s="76"/>
      <c r="P57" s="95" t="s">
        <v>52</v>
      </c>
      <c r="Q57" s="95"/>
      <c r="R57" s="5"/>
    </row>
    <row r="59" spans="1:18" x14ac:dyDescent="0.25">
      <c r="J59" s="17"/>
    </row>
  </sheetData>
  <mergeCells count="21">
    <mergeCell ref="B55:Q55"/>
    <mergeCell ref="E56:G56"/>
    <mergeCell ref="J57:K57"/>
    <mergeCell ref="P57:Q57"/>
    <mergeCell ref="J3:J4"/>
    <mergeCell ref="K3:K4"/>
    <mergeCell ref="L3:L4"/>
    <mergeCell ref="M3:M4"/>
    <mergeCell ref="N3:O3"/>
    <mergeCell ref="P3:P4"/>
    <mergeCell ref="B1:Q1"/>
    <mergeCell ref="A3:A4"/>
    <mergeCell ref="B3:B4"/>
    <mergeCell ref="C3:C4"/>
    <mergeCell ref="D3:D4"/>
    <mergeCell ref="E3:E4"/>
    <mergeCell ref="F3:F4"/>
    <mergeCell ref="G3:G4"/>
    <mergeCell ref="H3:H4"/>
    <mergeCell ref="I3:I4"/>
    <mergeCell ref="Q3:Q4"/>
  </mergeCells>
  <pageMargins left="0.33" right="0.24" top="0.59" bottom="0.39" header="0.3" footer="0.3"/>
  <pageSetup paperSize="9" scale="56" fitToHeight="0"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01.10-31.12.21</vt:lpstr>
      <vt:lpstr>'01.10-31.12.21'!Print_Titles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2021-11-05T06:11:48Z</cp:lastPrinted>
  <dcterms:created xsi:type="dcterms:W3CDTF">2018-11-29T07:54:40Z</dcterms:created>
  <dcterms:modified xsi:type="dcterms:W3CDTF">2022-01-19T12:08:27Z</dcterms:modified>
</cp:coreProperties>
</file>