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50\Achizitii\PAAP 2022\site iulie\"/>
    </mc:Choice>
  </mc:AlternateContent>
  <bookViews>
    <workbookView xWindow="0" yWindow="0" windowWidth="28800" windowHeight="11730"/>
  </bookViews>
  <sheets>
    <sheet name="01.01-30.06.2022" sheetId="6" r:id="rId1"/>
  </sheets>
  <definedNames>
    <definedName name="_xlnm._FilterDatabase" localSheetId="0" hidden="1">'01.01-30.06.2022'!$A$4:$Q$26</definedName>
  </definedNames>
  <calcPr calcId="162913"/>
</workbook>
</file>

<file path=xl/calcChain.xml><?xml version="1.0" encoding="utf-8"?>
<calcChain xmlns="http://schemas.openxmlformats.org/spreadsheetml/2006/main">
  <c r="N25" i="6" l="1"/>
  <c r="N22" i="6"/>
  <c r="I31" i="6" l="1"/>
  <c r="I28" i="6" l="1"/>
  <c r="I25" i="6" l="1"/>
  <c r="I24" i="6"/>
  <c r="I22" i="6"/>
  <c r="I17" i="6"/>
  <c r="I16" i="6"/>
  <c r="I15" i="6"/>
  <c r="I13" i="6"/>
  <c r="I12" i="6"/>
  <c r="I9" i="6"/>
  <c r="I8" i="6"/>
  <c r="I7" i="6"/>
  <c r="I6" i="6"/>
  <c r="I5" i="6"/>
</calcChain>
</file>

<file path=xl/sharedStrings.xml><?xml version="1.0" encoding="utf-8"?>
<sst xmlns="http://schemas.openxmlformats.org/spreadsheetml/2006/main" count="293" uniqueCount="158">
  <si>
    <t>Nr. crt.</t>
  </si>
  <si>
    <t>Tip contract</t>
  </si>
  <si>
    <t>Nr. contract și data atribuirii</t>
  </si>
  <si>
    <t>Obiect contract</t>
  </si>
  <si>
    <t>Procedura aplicată</t>
  </si>
  <si>
    <t>Număr ofertanți</t>
  </si>
  <si>
    <t>Furnizor/ Prestator/ Executant</t>
  </si>
  <si>
    <t>Parteneri
(asociați/ subcontractanți/ terți susținători)</t>
  </si>
  <si>
    <t>Valoarea prevăzută în contract (RON cu TVA)</t>
  </si>
  <si>
    <t>Sursa finanțării</t>
  </si>
  <si>
    <t>Data de început</t>
  </si>
  <si>
    <t>Data de finalizare prevăzută în contract</t>
  </si>
  <si>
    <t>Modificare a cuantumului prețului prin act adițional / și data acestuia</t>
  </si>
  <si>
    <t>Executarea contractului</t>
  </si>
  <si>
    <t>Preț final
(RON cu TVA)</t>
  </si>
  <si>
    <t>Status
(finalizat / în execuție)</t>
  </si>
  <si>
    <t>Valoare plătită 
(RON cu TVA)</t>
  </si>
  <si>
    <t>Data efectuării plății</t>
  </si>
  <si>
    <t>achizitie directa</t>
  </si>
  <si>
    <t>Servicii de mentenanță (întreținere și reparații) instalații termice, instalații sanitare, instalații hidrofor și circuite de apă</t>
  </si>
  <si>
    <t>Servicii de verificare, revizie, întreținere și reparații la centralele termice, punctul termic și echipamentele din încăperile centralelor termice aparținând UMC, inclusiv manoperă înlocuire piese defecte</t>
  </si>
  <si>
    <t>procedura simplificata</t>
  </si>
  <si>
    <t xml:space="preserve">Servicii de mentenanta a aparatelor de climatizare, a agregate de racire si a ventiloconvectorilor </t>
  </si>
  <si>
    <t xml:space="preserve">Servicii de paza si protectie, monitorizare si interventie, mentenanta preventivă și corectivă - Lot 1 </t>
  </si>
  <si>
    <t>Servicii de paza a transporturilor de bunuri si valori - Lot 2</t>
  </si>
  <si>
    <t>Servicii de catering</t>
  </si>
  <si>
    <t>Elaborat, Serviciul Achiziții publice</t>
  </si>
  <si>
    <t xml:space="preserve">  Florentina CIOCOI</t>
  </si>
  <si>
    <t>procedură proprie</t>
  </si>
  <si>
    <t>Marine Controls</t>
  </si>
  <si>
    <t>servicii</t>
  </si>
  <si>
    <t>furnizare</t>
  </si>
  <si>
    <t>DGI DIVERT EXPERT</t>
  </si>
  <si>
    <t>BLACK SEA SUPPLIERS</t>
  </si>
  <si>
    <t>derulare 2022 cu posibilitate de prelungire inca 4 luni</t>
  </si>
  <si>
    <t>Servicii de dezinsectie, deratizare si dezinfectie</t>
  </si>
  <si>
    <t>SALPORT</t>
  </si>
  <si>
    <t>12 luni 2022</t>
  </si>
  <si>
    <t xml:space="preserve">Sef Serviciu, Ing. Cristalina STOIAN   </t>
  </si>
  <si>
    <t>8824/ 16.12.2021</t>
  </si>
  <si>
    <t>Fersin Forte</t>
  </si>
  <si>
    <t>Servicii de spalatorie si curatatorie</t>
  </si>
  <si>
    <t>8950/ 21.12.21</t>
  </si>
  <si>
    <t>9016/ 23.12.2021</t>
  </si>
  <si>
    <t>9058/ 28.12.2021</t>
  </si>
  <si>
    <t>9061/ 28.12.2021</t>
  </si>
  <si>
    <t>Servicii de internet si televiziune prin cablu</t>
  </si>
  <si>
    <t>RCS &amp; RDS SA</t>
  </si>
  <si>
    <t>venituri proprii</t>
  </si>
  <si>
    <t>01.01.2022</t>
  </si>
  <si>
    <t>31.12.2022</t>
  </si>
  <si>
    <t>în execuție</t>
  </si>
  <si>
    <t>Servicii de telefonie fixa si servicii inchiriere PBX, terminale si asigurare suport tehnic</t>
  </si>
  <si>
    <t>9424,80</t>
  </si>
  <si>
    <t>CATERING COMPLET SRL</t>
  </si>
  <si>
    <t>maxim 54500</t>
  </si>
  <si>
    <t>venituri proprii si bugete proiecte</t>
  </si>
  <si>
    <t>9080/ 29.12.2021</t>
  </si>
  <si>
    <t>9060/ 28.12.2021</t>
  </si>
  <si>
    <t>8702/ 13.12.2021</t>
  </si>
  <si>
    <t>ZIP ESCORT SRL</t>
  </si>
  <si>
    <t>-</t>
  </si>
  <si>
    <t>Software pentru sisteme de operare si licente-Microsoft Campus and School Agreement (Campus3)</t>
  </si>
  <si>
    <t>NET BRINEL SA</t>
  </si>
  <si>
    <t>31.12.2021</t>
  </si>
  <si>
    <t>30.12.2022</t>
  </si>
  <si>
    <t>8958/ 21.12.2021</t>
  </si>
  <si>
    <t>TRANSGUARD SECURITY SRL</t>
  </si>
  <si>
    <t>01.02.2022</t>
  </si>
  <si>
    <t>449/ 18.01.2022</t>
  </si>
  <si>
    <t>ANEXA 1 LA PROGRAMUL ANUAL AL ACHIZIȚIILOR PUBLICE_CENTRALIZATORUL ACHIZIȚIILOR PUBLICE PESTE 5000 DE EURO - 2022</t>
  </si>
  <si>
    <t>1400/ 03.03.2020 + act aditional</t>
  </si>
  <si>
    <t xml:space="preserve">Verificare tehnica de calitate a proiectului tehnic si detaliilor de executie </t>
  </si>
  <si>
    <t>DMI Studio Concept</t>
  </si>
  <si>
    <t>proiect POR 2014-2020, COD SMIS 120979</t>
  </si>
  <si>
    <t xml:space="preserve"> 03.03.2020 + act aditional</t>
  </si>
  <si>
    <t xml:space="preserve">pana la finalizarea proiectului </t>
  </si>
  <si>
    <t xml:space="preserve">3598/ 02.07.2020 </t>
  </si>
  <si>
    <t>Servicii de dirigentie de santier pentru "Extindere, reabilitare, modernizare si echipare infrastructura educationala universitara corp B – Baza Nautica (sediu Lac Mamaia) str. Cuartului, nr. 2, Constanta"</t>
  </si>
  <si>
    <t>Agora Proiect</t>
  </si>
  <si>
    <t xml:space="preserve"> 02.07.2020</t>
  </si>
  <si>
    <t>lucrari</t>
  </si>
  <si>
    <t>1097/ 17.02.2021</t>
  </si>
  <si>
    <t xml:space="preserve">Executie lucrari de constructii "Extindere, reabilitare, modernizare si echipare infrastructura educationala universitara corp B – Baza Nautica (sediu Lac Mamaia) str. Cuartului, nr. 2, Constanta" </t>
  </si>
  <si>
    <t xml:space="preserve">ICCO FACILITY MANAGEMENT </t>
  </si>
  <si>
    <t>IMSAT CUADRIPOL SRL - subcontractant;
TRANSNIC SUD CONSTRUCTII SRL - subcontractant</t>
  </si>
  <si>
    <t xml:space="preserve"> 17.02.2021</t>
  </si>
  <si>
    <t xml:space="preserve">AA1/30.09.21= 1912944.41 lei cu TVA; 
AA2/08.11.21= 109595.23 lei cu TVA
</t>
  </si>
  <si>
    <t xml:space="preserve">1190/ 22.02.2021                                                                                                                                                                                                                                                                                                                           </t>
  </si>
  <si>
    <t>Servicii de coordonare în materie de securitate şi sănătate pentru santier, pe durata realizării lucrărilor "Extindere, reabilitare, modernizare si echipare infrastructura educationala universitara corp B – Baza Nautica (sediu Lac Mamaia) str. Cuartului, nr. 2, Constanta"</t>
  </si>
  <si>
    <t>Eurofin Consult</t>
  </si>
  <si>
    <t xml:space="preserve"> 22.02.2021</t>
  </si>
  <si>
    <t>7988/ 12.11.2021</t>
  </si>
  <si>
    <t>Executie lucrari de constructii "Extindere (construire) spatii de invatamant si laboratoare parter" - Baza nautica (Sediul Lac mamaia), str Cuartului nr 2 Constanta</t>
  </si>
  <si>
    <t xml:space="preserve">ICCO Instal + Transnic Sud Constructii </t>
  </si>
  <si>
    <t>bugetul de stat si venituri proprii</t>
  </si>
  <si>
    <t>12.11.2021</t>
  </si>
  <si>
    <t>12.11.2022</t>
  </si>
  <si>
    <t>in executie</t>
  </si>
  <si>
    <t xml:space="preserve">Expertiza tehnică, proiectarea și execuție lucrări de extindere și conformizare a instalațiilor existente de detectare, semnalizare și avertizare în caz de incendiu și iluminat de siguranță până la acoperire totală la nivelul întregii clădiri, inclusiv mentenanta intregului sistem, la sediul central al Universității Maritime din Constanța, str Mircea cel Bătrân nr.104, Constanța </t>
  </si>
  <si>
    <t>784/ 01.02.2022</t>
  </si>
  <si>
    <t>Comteh</t>
  </si>
  <si>
    <t>dupa constit garantie buna exe</t>
  </si>
  <si>
    <t>GMB COMPUTERS</t>
  </si>
  <si>
    <t>1786/ 14.03.2022</t>
  </si>
  <si>
    <t>Laptop - 35 buc tip ACER ASPIRE 5</t>
  </si>
  <si>
    <t>finalizat</t>
  </si>
  <si>
    <t>Lucrări de reparații curente la clădirea C3 Complex Sportiv Universitar Neptun</t>
  </si>
  <si>
    <t>Dralex Edil Construct</t>
  </si>
  <si>
    <t>45 zile calendaristice</t>
  </si>
  <si>
    <t>2191/ 04.04.2022</t>
  </si>
  <si>
    <t>1290/ 21.02.2022</t>
  </si>
  <si>
    <t>OMV PETROM MARKETING SRL</t>
  </si>
  <si>
    <t>28.02.2023</t>
  </si>
  <si>
    <t>licitatie deschisa ONAC</t>
  </si>
  <si>
    <t>Contract subsecvent benzina si motorina</t>
  </si>
  <si>
    <t>conform contract</t>
  </si>
  <si>
    <t>2700/ 20.04.2022</t>
  </si>
  <si>
    <t xml:space="preserve">Contract subsecvent 1 -Servicii de telefonie mobila </t>
  </si>
  <si>
    <t>VODAFONE ROMANIA SA</t>
  </si>
  <si>
    <t>20.04.2022</t>
  </si>
  <si>
    <t>20.04.2023</t>
  </si>
  <si>
    <t>ONAC negociere fara publicare prealabila</t>
  </si>
  <si>
    <t xml:space="preserve">CONTRACT servicii de mentenanta a licentelor UMS (University Management System) și servicii de asistenta în utilizarea aplicatiei UMS </t>
  </si>
  <si>
    <t>8157/ 19.11.2021</t>
  </si>
  <si>
    <t>RED POINT SOFTWARE SOLUTIONS SRL</t>
  </si>
  <si>
    <t>02.12.2021</t>
  </si>
  <si>
    <t>01.12.2022</t>
  </si>
  <si>
    <t>90 zile calendaristice + 36 luni mentenanta</t>
  </si>
  <si>
    <t>3220/ 06.05.2022</t>
  </si>
  <si>
    <t>Contract achizitie de active corporale si necorporale, respectiv achizitia de echipamente, aplicatii informatice si licente pentru software, specifice functionarii unei infrastructuri de tip CLOUD si Big Data</t>
  </si>
  <si>
    <t>licitatie deschisa</t>
  </si>
  <si>
    <t>SC CLOUDSYS TELECOM SRL</t>
  </si>
  <si>
    <t>12.05.2022</t>
  </si>
  <si>
    <t>06.09.2022</t>
  </si>
  <si>
    <t>proiect CLOUD, cod SMIS 124883</t>
  </si>
  <si>
    <t>3690/ 23.05.2022</t>
  </si>
  <si>
    <t>Contract de elaborare a documentațiilor tehnico - economice  pentru realizarea lucrărilor de intervenții la construcțiile existente documentație de avizare a lucrărilor de intervenție (D.A.L.I.) pentru ,,Consolidare, Reabilitare și Modernizare Sală de Sport” Universitatea Maritimă din Constanța B-dul. Aurel Vlaicu nr.123</t>
  </si>
  <si>
    <t>KAT CONCEPT DESIGN SRL</t>
  </si>
  <si>
    <t>4211/ 07.06.2022</t>
  </si>
  <si>
    <t>Contract Echipamente laborator disciplina Bazele Electrotehnicii</t>
  </si>
  <si>
    <t>SC TECHNO VOLT SRL</t>
  </si>
  <si>
    <t xml:space="preserve">bugetul de stat </t>
  </si>
  <si>
    <t>07.06.2022</t>
  </si>
  <si>
    <t>12.10.2022</t>
  </si>
  <si>
    <t>4316; 4317/ 09.06.2022</t>
  </si>
  <si>
    <t>Licitatie deschisa</t>
  </si>
  <si>
    <t>SC NAVTRON SRL</t>
  </si>
  <si>
    <t>KONGSBERG DIGITAL AS (subcontractant)</t>
  </si>
  <si>
    <t>proiect POR 2014-2020, COD SMIS 120979 completat cu bugetul de stat/VP</t>
  </si>
  <si>
    <t>CONTRACT Servicii de productie si difuzare in mediul online de materiale educationale in scop didactic</t>
  </si>
  <si>
    <t>CONTRACTE "Simulatoare: LOT 1_Simulator de instruire în manipularea
generală a mărfurilor și operarea specifică a macaralelor;
LOT 2_Simulator ballast”</t>
  </si>
  <si>
    <t>5273/ 27.06.2022</t>
  </si>
  <si>
    <t xml:space="preserve">FOCUSPRESS ONLINE SRL </t>
  </si>
  <si>
    <t>INTERSAT SRL (subcontractant)</t>
  </si>
  <si>
    <t>3367700 și 327250</t>
  </si>
  <si>
    <t>AA1 (3707/23.05.2021) = 20.136,91 lei</t>
  </si>
  <si>
    <t xml:space="preserve">Mădălina Moldoveanu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</si>
</sst>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18]d\ mmmm\ yyyy;@"/>
  </numFmts>
  <fonts count="11"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sz val="9"/>
      <name val="Calibri"/>
      <family val="2"/>
      <scheme val="minor"/>
    </font>
    <font>
      <sz val="10"/>
      <color theme="1"/>
      <name val="Calibri"/>
      <family val="2"/>
      <scheme val="minor"/>
    </font>
    <font>
      <sz val="11"/>
      <name val="Calibri"/>
      <family val="2"/>
      <scheme val="minor"/>
    </font>
    <font>
      <sz val="10"/>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65">
    <xf numFmtId="0" fontId="0" fillId="0" borderId="0" xfId="0"/>
    <xf numFmtId="0" fontId="4" fillId="2" borderId="0" xfId="0" applyFont="1" applyFill="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43" fontId="5"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4" fontId="7" fillId="0" borderId="0"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0" fontId="9" fillId="0" borderId="0" xfId="0" applyFont="1"/>
    <xf numFmtId="0" fontId="7" fillId="0" borderId="0" xfId="0" applyFont="1"/>
    <xf numFmtId="43" fontId="6" fillId="2" borderId="0" xfId="1" applyFont="1" applyFill="1" applyBorder="1" applyAlignment="1">
      <alignment horizontal="center" vertical="center" wrapText="1"/>
    </xf>
    <xf numFmtId="43" fontId="7" fillId="0" borderId="0" xfId="1" applyFont="1" applyBorder="1" applyAlignment="1">
      <alignment horizontal="center" vertical="center" wrapText="1"/>
    </xf>
    <xf numFmtId="43" fontId="5" fillId="2" borderId="0" xfId="1" applyFont="1" applyFill="1" applyAlignment="1">
      <alignment vertical="center" wrapText="1"/>
    </xf>
    <xf numFmtId="0" fontId="4" fillId="2" borderId="1" xfId="0" applyFont="1" applyFill="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39" fontId="4" fillId="2" borderId="1" xfId="1" applyNumberFormat="1" applyFont="1" applyFill="1" applyBorder="1" applyAlignment="1">
      <alignment horizontal="right" vertical="center" wrapText="1"/>
    </xf>
    <xf numFmtId="4" fontId="4" fillId="2" borderId="1" xfId="0" applyNumberFormat="1" applyFont="1" applyFill="1" applyBorder="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4" fillId="0" borderId="1" xfId="0" applyFont="1" applyBorder="1" applyAlignment="1">
      <alignment horizontal="left" vertical="center" wrapText="1"/>
    </xf>
    <xf numFmtId="43" fontId="4" fillId="0" borderId="1" xfId="1" applyFont="1" applyBorder="1" applyAlignment="1">
      <alignment vertical="center" wrapText="1"/>
    </xf>
    <xf numFmtId="0" fontId="4" fillId="0" borderId="1" xfId="0" applyFont="1" applyBorder="1" applyAlignment="1">
      <alignment vertical="center" wrapText="1"/>
    </xf>
    <xf numFmtId="43" fontId="4" fillId="0" borderId="1" xfId="1" applyFont="1" applyBorder="1" applyAlignment="1">
      <alignment horizontal="right" vertical="center" wrapText="1"/>
    </xf>
    <xf numFmtId="14" fontId="4" fillId="2" borderId="1" xfId="0" applyNumberFormat="1" applyFont="1" applyFill="1" applyBorder="1" applyAlignment="1">
      <alignment vertical="center" wrapText="1"/>
    </xf>
    <xf numFmtId="43" fontId="4" fillId="0" borderId="0" xfId="1" applyFont="1" applyAlignment="1">
      <alignment vertical="center" wrapText="1"/>
    </xf>
    <xf numFmtId="0" fontId="10" fillId="0" borderId="1" xfId="0" applyFont="1" applyBorder="1" applyAlignment="1">
      <alignment horizontal="justify" vertical="center" wrapText="1"/>
    </xf>
    <xf numFmtId="43" fontId="4" fillId="2" borderId="1" xfId="1" applyFont="1" applyFill="1" applyBorder="1" applyAlignment="1">
      <alignment vertical="center" wrapText="1"/>
    </xf>
    <xf numFmtId="4" fontId="4" fillId="0" borderId="1" xfId="0" applyNumberFormat="1" applyFont="1" applyFill="1" applyBorder="1" applyAlignment="1">
      <alignment horizontal="center" vertical="center" wrapText="1"/>
    </xf>
    <xf numFmtId="39" fontId="4" fillId="2" borderId="0" xfId="0" applyNumberFormat="1" applyFont="1" applyFill="1" applyAlignment="1">
      <alignment vertical="center" wrapText="1"/>
    </xf>
    <xf numFmtId="43" fontId="4" fillId="2" borderId="1" xfId="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3" fontId="4" fillId="2" borderId="1" xfId="1" applyFont="1" applyFill="1" applyBorder="1" applyAlignment="1">
      <alignment horizontal="right" vertical="center" wrapText="1"/>
    </xf>
    <xf numFmtId="0" fontId="7" fillId="2" borderId="1" xfId="2"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0" borderId="0" xfId="0" applyFont="1" applyAlignment="1">
      <alignment horizontal="center" vertical="center" wrapText="1"/>
    </xf>
    <xf numFmtId="14" fontId="4" fillId="0" borderId="1" xfId="0" applyNumberFormat="1" applyFont="1" applyFill="1" applyBorder="1" applyAlignment="1">
      <alignment horizontal="center" vertical="center" wrapText="1"/>
    </xf>
    <xf numFmtId="0" fontId="8" fillId="0" borderId="0" xfId="0" applyFont="1" applyAlignment="1">
      <alignment vertical="center"/>
    </xf>
    <xf numFmtId="0" fontId="0" fillId="0" borderId="1" xfId="0" applyFill="1" applyBorder="1"/>
    <xf numFmtId="0" fontId="3" fillId="2" borderId="1" xfId="0" applyFont="1" applyFill="1" applyBorder="1" applyAlignment="1">
      <alignment horizontal="center" vertical="center" wrapText="1"/>
    </xf>
    <xf numFmtId="0" fontId="7" fillId="0" borderId="0" xfId="0" applyFont="1" applyAlignment="1">
      <alignment horizontal="center" vertical="center" wrapText="1"/>
    </xf>
    <xf numFmtId="4" fontId="8" fillId="0" borderId="0" xfId="0" applyNumberFormat="1" applyFont="1" applyFill="1" applyAlignment="1">
      <alignment horizontal="center" vertical="center"/>
    </xf>
    <xf numFmtId="39" fontId="4" fillId="2" borderId="1" xfId="1" applyNumberFormat="1" applyFont="1" applyFill="1" applyBorder="1" applyAlignment="1">
      <alignment horizontal="center" vertical="center" wrapText="1"/>
    </xf>
    <xf numFmtId="39" fontId="4" fillId="0" borderId="1" xfId="1" applyNumberFormat="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xf numFmtId="0" fontId="0" fillId="0" borderId="0" xfId="0" applyAlignment="1">
      <alignment horizontal="center" vertical="center" wrapText="1"/>
    </xf>
    <xf numFmtId="0" fontId="3" fillId="2" borderId="0" xfId="0" applyFont="1" applyFill="1" applyBorder="1" applyAlignment="1">
      <alignment horizontal="center" vertical="center" wrapText="1"/>
    </xf>
    <xf numFmtId="43" fontId="3" fillId="2" borderId="1" xfId="1" applyFont="1" applyFill="1" applyBorder="1" applyAlignment="1">
      <alignment horizontal="center" vertical="center" wrapText="1"/>
    </xf>
  </cellXfs>
  <cellStyles count="3">
    <cellStyle name="Comma" xfId="1" builtinId="3"/>
    <cellStyle name="Normal" xfId="0" builtinId="0"/>
    <cellStyle name="Normal 2" xfId="2"/>
  </cellStyles>
  <dxfs count="0"/>
  <tableStyles count="0" defaultTableStyle="TableStyleMedium2" defaultPivotStyle="PivotStyleLight16"/>
  <colors>
    <mruColors>
      <color rgb="FF1700C0"/>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zoomScaleNormal="100" workbookViewId="0">
      <selection activeCell="L7" sqref="L7"/>
    </sheetView>
  </sheetViews>
  <sheetFormatPr defaultColWidth="9.140625" defaultRowHeight="12.75" x14ac:dyDescent="0.25"/>
  <cols>
    <col min="1" max="1" width="6.5703125" style="8" customWidth="1"/>
    <col min="2" max="2" width="14.5703125" style="9" customWidth="1"/>
    <col min="3" max="3" width="11.28515625" style="8" customWidth="1"/>
    <col min="4" max="4" width="23.42578125" style="9" customWidth="1"/>
    <col min="5" max="5" width="10.85546875" style="8" customWidth="1"/>
    <col min="6" max="6" width="9.28515625" style="8" bestFit="1" customWidth="1"/>
    <col min="7" max="7" width="13.42578125" style="8" customWidth="1"/>
    <col min="8" max="8" width="11.140625" style="8" customWidth="1"/>
    <col min="9" max="9" width="16.42578125" style="20" customWidth="1"/>
    <col min="10" max="10" width="10.5703125" style="8" customWidth="1"/>
    <col min="11" max="11" width="15.5703125" style="7" customWidth="1"/>
    <col min="12" max="12" width="12.140625" style="7" customWidth="1"/>
    <col min="13" max="13" width="16.85546875" style="7" customWidth="1"/>
    <col min="14" max="14" width="16.140625" style="8" customWidth="1"/>
    <col min="15" max="15" width="10" style="8" customWidth="1"/>
    <col min="16" max="16" width="12.85546875" style="7" customWidth="1"/>
    <col min="17" max="17" width="12.85546875" style="8" customWidth="1"/>
    <col min="18" max="18" width="10.28515625" style="7" bestFit="1" customWidth="1"/>
    <col min="19" max="16384" width="9.140625" style="7"/>
  </cols>
  <sheetData>
    <row r="1" spans="1:18" s="3" customFormat="1" ht="15.75" customHeight="1" x14ac:dyDescent="0.25">
      <c r="A1" s="2"/>
      <c r="B1" s="63" t="s">
        <v>70</v>
      </c>
      <c r="C1" s="63"/>
      <c r="D1" s="63"/>
      <c r="E1" s="63"/>
      <c r="F1" s="63"/>
      <c r="G1" s="63"/>
      <c r="H1" s="63"/>
      <c r="I1" s="63"/>
      <c r="J1" s="63"/>
      <c r="K1" s="63"/>
      <c r="L1" s="63"/>
      <c r="M1" s="63"/>
      <c r="N1" s="63"/>
      <c r="O1" s="63"/>
      <c r="P1" s="63"/>
      <c r="Q1" s="63"/>
    </row>
    <row r="2" spans="1:18" s="3" customFormat="1" x14ac:dyDescent="0.25">
      <c r="A2" s="2"/>
      <c r="B2" s="6"/>
      <c r="C2" s="5"/>
      <c r="D2" s="6"/>
      <c r="E2" s="5"/>
      <c r="F2" s="5"/>
      <c r="G2" s="5"/>
      <c r="H2" s="5"/>
      <c r="I2" s="18"/>
      <c r="J2" s="5"/>
      <c r="K2" s="5"/>
      <c r="L2" s="5"/>
      <c r="M2" s="4"/>
      <c r="N2" s="5"/>
      <c r="O2" s="5"/>
      <c r="P2" s="4"/>
      <c r="Q2" s="5"/>
    </row>
    <row r="3" spans="1:18" s="30" customFormat="1" ht="12.75" customHeight="1" x14ac:dyDescent="0.25">
      <c r="A3" s="57" t="s">
        <v>0</v>
      </c>
      <c r="B3" s="57" t="s">
        <v>1</v>
      </c>
      <c r="C3" s="57" t="s">
        <v>2</v>
      </c>
      <c r="D3" s="57" t="s">
        <v>3</v>
      </c>
      <c r="E3" s="57" t="s">
        <v>4</v>
      </c>
      <c r="F3" s="57" t="s">
        <v>5</v>
      </c>
      <c r="G3" s="57" t="s">
        <v>6</v>
      </c>
      <c r="H3" s="57" t="s">
        <v>7</v>
      </c>
      <c r="I3" s="64" t="s">
        <v>8</v>
      </c>
      <c r="J3" s="57" t="s">
        <v>9</v>
      </c>
      <c r="K3" s="57" t="s">
        <v>10</v>
      </c>
      <c r="L3" s="57" t="s">
        <v>11</v>
      </c>
      <c r="M3" s="57" t="s">
        <v>12</v>
      </c>
      <c r="N3" s="57" t="s">
        <v>13</v>
      </c>
      <c r="O3" s="57"/>
      <c r="P3" s="57" t="s">
        <v>14</v>
      </c>
      <c r="Q3" s="57" t="s">
        <v>15</v>
      </c>
    </row>
    <row r="4" spans="1:18" s="31" customFormat="1" ht="69.75" customHeight="1" x14ac:dyDescent="0.25">
      <c r="A4" s="57"/>
      <c r="B4" s="57"/>
      <c r="C4" s="57"/>
      <c r="D4" s="57"/>
      <c r="E4" s="57"/>
      <c r="F4" s="57"/>
      <c r="G4" s="57"/>
      <c r="H4" s="57"/>
      <c r="I4" s="64"/>
      <c r="J4" s="57"/>
      <c r="K4" s="57"/>
      <c r="L4" s="57"/>
      <c r="M4" s="57"/>
      <c r="N4" s="51" t="s">
        <v>16</v>
      </c>
      <c r="O4" s="46" t="s">
        <v>17</v>
      </c>
      <c r="P4" s="57"/>
      <c r="Q4" s="57"/>
    </row>
    <row r="5" spans="1:18" s="1" customFormat="1" ht="51" x14ac:dyDescent="0.25">
      <c r="A5" s="26">
        <v>1</v>
      </c>
      <c r="B5" s="32" t="s">
        <v>30</v>
      </c>
      <c r="C5" s="24" t="s">
        <v>71</v>
      </c>
      <c r="D5" s="21" t="s">
        <v>72</v>
      </c>
      <c r="E5" s="26" t="s">
        <v>18</v>
      </c>
      <c r="F5" s="24">
        <v>3</v>
      </c>
      <c r="G5" s="24" t="s">
        <v>73</v>
      </c>
      <c r="H5" s="22" t="s">
        <v>61</v>
      </c>
      <c r="I5" s="33">
        <f>24646*1.19</f>
        <v>29328.739999999998</v>
      </c>
      <c r="J5" s="26" t="s">
        <v>74</v>
      </c>
      <c r="K5" s="23" t="s">
        <v>75</v>
      </c>
      <c r="L5" s="24" t="s">
        <v>76</v>
      </c>
      <c r="M5" s="34"/>
      <c r="N5" s="54">
        <v>23462.99</v>
      </c>
      <c r="O5" s="36" t="s">
        <v>116</v>
      </c>
      <c r="P5" s="34"/>
      <c r="Q5" s="24" t="s">
        <v>51</v>
      </c>
    </row>
    <row r="6" spans="1:18" s="1" customFormat="1" ht="102" x14ac:dyDescent="0.25">
      <c r="A6" s="26">
        <v>2</v>
      </c>
      <c r="B6" s="32" t="s">
        <v>30</v>
      </c>
      <c r="C6" s="23" t="s">
        <v>77</v>
      </c>
      <c r="D6" s="21" t="s">
        <v>78</v>
      </c>
      <c r="E6" s="26" t="s">
        <v>21</v>
      </c>
      <c r="F6" s="24">
        <v>3</v>
      </c>
      <c r="G6" s="24" t="s">
        <v>79</v>
      </c>
      <c r="H6" s="24" t="s">
        <v>61</v>
      </c>
      <c r="I6" s="35">
        <f>99831*1.19</f>
        <v>118798.89</v>
      </c>
      <c r="J6" s="26" t="s">
        <v>74</v>
      </c>
      <c r="K6" s="23" t="s">
        <v>80</v>
      </c>
      <c r="L6" s="24" t="s">
        <v>76</v>
      </c>
      <c r="M6" s="34"/>
      <c r="N6" s="55">
        <v>70316.929999999993</v>
      </c>
      <c r="O6" s="36" t="s">
        <v>116</v>
      </c>
      <c r="P6" s="50"/>
      <c r="Q6" s="24" t="s">
        <v>51</v>
      </c>
    </row>
    <row r="7" spans="1:18" s="1" customFormat="1" ht="133.5" customHeight="1" x14ac:dyDescent="0.25">
      <c r="A7" s="26">
        <v>3</v>
      </c>
      <c r="B7" s="32" t="s">
        <v>81</v>
      </c>
      <c r="C7" s="26" t="s">
        <v>82</v>
      </c>
      <c r="D7" s="21" t="s">
        <v>83</v>
      </c>
      <c r="E7" s="26" t="s">
        <v>21</v>
      </c>
      <c r="F7" s="24">
        <v>3</v>
      </c>
      <c r="G7" s="24" t="s">
        <v>84</v>
      </c>
      <c r="H7" s="24" t="s">
        <v>85</v>
      </c>
      <c r="I7" s="37">
        <f>14237368.46*1.19</f>
        <v>16942468.467399999</v>
      </c>
      <c r="J7" s="26" t="s">
        <v>74</v>
      </c>
      <c r="K7" s="23" t="s">
        <v>86</v>
      </c>
      <c r="L7" s="24" t="s">
        <v>76</v>
      </c>
      <c r="M7" s="34" t="s">
        <v>87</v>
      </c>
      <c r="N7" s="53">
        <v>9173881.3399999999</v>
      </c>
      <c r="O7" s="25" t="s">
        <v>116</v>
      </c>
      <c r="P7" s="49"/>
      <c r="Q7" s="24" t="s">
        <v>51</v>
      </c>
    </row>
    <row r="8" spans="1:18" s="1" customFormat="1" ht="140.25" x14ac:dyDescent="0.25">
      <c r="A8" s="26">
        <v>4</v>
      </c>
      <c r="B8" s="32" t="s">
        <v>30</v>
      </c>
      <c r="C8" s="23" t="s">
        <v>88</v>
      </c>
      <c r="D8" s="21" t="s">
        <v>89</v>
      </c>
      <c r="E8" s="26" t="s">
        <v>18</v>
      </c>
      <c r="F8" s="24">
        <v>2</v>
      </c>
      <c r="G8" s="24" t="s">
        <v>90</v>
      </c>
      <c r="H8" s="34"/>
      <c r="I8" s="35">
        <f>36000*1.19</f>
        <v>42840</v>
      </c>
      <c r="J8" s="24" t="s">
        <v>48</v>
      </c>
      <c r="K8" s="23" t="s">
        <v>91</v>
      </c>
      <c r="L8" s="24" t="s">
        <v>76</v>
      </c>
      <c r="M8"/>
      <c r="N8" s="56">
        <v>26490</v>
      </c>
      <c r="O8" s="25" t="s">
        <v>116</v>
      </c>
      <c r="P8" s="34"/>
      <c r="Q8" s="24" t="s">
        <v>51</v>
      </c>
    </row>
    <row r="9" spans="1:18" s="1" customFormat="1" ht="89.25" x14ac:dyDescent="0.25">
      <c r="A9" s="26">
        <v>5</v>
      </c>
      <c r="B9" s="21" t="s">
        <v>81</v>
      </c>
      <c r="C9" s="26" t="s">
        <v>92</v>
      </c>
      <c r="D9" s="38" t="s">
        <v>93</v>
      </c>
      <c r="E9" s="26" t="s">
        <v>21</v>
      </c>
      <c r="F9" s="26">
        <v>3</v>
      </c>
      <c r="G9" s="26" t="s">
        <v>84</v>
      </c>
      <c r="H9" s="27" t="s">
        <v>94</v>
      </c>
      <c r="I9" s="28">
        <f>1564337.44*1.19</f>
        <v>1861561.5535999998</v>
      </c>
      <c r="J9" s="24" t="s">
        <v>95</v>
      </c>
      <c r="K9" s="23" t="s">
        <v>96</v>
      </c>
      <c r="L9" s="26" t="s">
        <v>97</v>
      </c>
      <c r="M9" s="26"/>
      <c r="N9" s="56">
        <v>1072968</v>
      </c>
      <c r="O9" s="25" t="s">
        <v>116</v>
      </c>
      <c r="P9"/>
      <c r="Q9" s="26" t="s">
        <v>98</v>
      </c>
    </row>
    <row r="10" spans="1:18" s="1" customFormat="1" ht="78" customHeight="1" x14ac:dyDescent="0.25">
      <c r="A10" s="26">
        <v>6</v>
      </c>
      <c r="B10" s="21" t="s">
        <v>30</v>
      </c>
      <c r="C10" s="26" t="s">
        <v>124</v>
      </c>
      <c r="D10" s="38" t="s">
        <v>123</v>
      </c>
      <c r="E10" s="26" t="s">
        <v>18</v>
      </c>
      <c r="F10" s="26">
        <v>1</v>
      </c>
      <c r="G10" s="26" t="s">
        <v>125</v>
      </c>
      <c r="H10" s="27"/>
      <c r="I10" s="28">
        <v>33929.279999999999</v>
      </c>
      <c r="J10" s="24" t="s">
        <v>48</v>
      </c>
      <c r="K10" s="23" t="s">
        <v>126</v>
      </c>
      <c r="L10" s="26" t="s">
        <v>127</v>
      </c>
      <c r="M10" s="26"/>
      <c r="N10" s="56">
        <v>48044.480000000003</v>
      </c>
      <c r="O10" s="25" t="s">
        <v>116</v>
      </c>
      <c r="P10" s="29"/>
      <c r="Q10" s="26" t="s">
        <v>98</v>
      </c>
    </row>
    <row r="11" spans="1:18" s="1" customFormat="1" ht="50.25" customHeight="1" x14ac:dyDescent="0.25">
      <c r="A11" s="26">
        <v>7</v>
      </c>
      <c r="B11" s="21" t="s">
        <v>30</v>
      </c>
      <c r="C11" s="26" t="s">
        <v>59</v>
      </c>
      <c r="D11" s="21" t="s">
        <v>24</v>
      </c>
      <c r="E11" s="26" t="s">
        <v>28</v>
      </c>
      <c r="F11" s="26">
        <v>1</v>
      </c>
      <c r="G11" s="26" t="s">
        <v>60</v>
      </c>
      <c r="H11" s="27" t="s">
        <v>61</v>
      </c>
      <c r="I11" s="39">
        <v>19992</v>
      </c>
      <c r="J11" s="26" t="s">
        <v>48</v>
      </c>
      <c r="K11" s="23" t="s">
        <v>49</v>
      </c>
      <c r="L11" s="26" t="s">
        <v>50</v>
      </c>
      <c r="M11" s="26"/>
      <c r="N11" s="40"/>
      <c r="O11" s="25" t="s">
        <v>116</v>
      </c>
      <c r="P11" s="29"/>
      <c r="Q11" s="26" t="s">
        <v>51</v>
      </c>
      <c r="R11" s="41"/>
    </row>
    <row r="12" spans="1:18" s="1" customFormat="1" ht="51" x14ac:dyDescent="0.25">
      <c r="A12" s="26">
        <v>8</v>
      </c>
      <c r="B12" s="21" t="s">
        <v>30</v>
      </c>
      <c r="C12" s="26" t="s">
        <v>39</v>
      </c>
      <c r="D12" s="21" t="s">
        <v>22</v>
      </c>
      <c r="E12" s="26" t="s">
        <v>18</v>
      </c>
      <c r="F12" s="26">
        <v>3</v>
      </c>
      <c r="G12" s="26" t="s">
        <v>29</v>
      </c>
      <c r="H12" s="26"/>
      <c r="I12" s="42">
        <f>28730*1.19</f>
        <v>34188.699999999997</v>
      </c>
      <c r="J12" s="26" t="s">
        <v>48</v>
      </c>
      <c r="K12" s="48">
        <v>44562</v>
      </c>
      <c r="L12" s="43">
        <v>44926</v>
      </c>
      <c r="M12" s="26"/>
      <c r="N12" s="40">
        <v>22211.35</v>
      </c>
      <c r="O12" s="25" t="s">
        <v>116</v>
      </c>
      <c r="P12" s="26"/>
      <c r="Q12" s="26" t="s">
        <v>34</v>
      </c>
    </row>
    <row r="13" spans="1:18" s="1" customFormat="1" ht="114.75" x14ac:dyDescent="0.25">
      <c r="A13" s="26">
        <v>9</v>
      </c>
      <c r="B13" s="21" t="s">
        <v>30</v>
      </c>
      <c r="C13" s="26" t="s">
        <v>42</v>
      </c>
      <c r="D13" s="21" t="s">
        <v>20</v>
      </c>
      <c r="E13" s="26" t="s">
        <v>18</v>
      </c>
      <c r="F13" s="26">
        <v>2</v>
      </c>
      <c r="G13" s="26" t="s">
        <v>33</v>
      </c>
      <c r="H13" s="26"/>
      <c r="I13" s="42">
        <f>38000*1.19</f>
        <v>45220</v>
      </c>
      <c r="J13" s="26" t="s">
        <v>48</v>
      </c>
      <c r="K13" s="48">
        <v>44562</v>
      </c>
      <c r="L13" s="43">
        <v>44926</v>
      </c>
      <c r="M13" s="26"/>
      <c r="N13" s="40">
        <v>15470.62</v>
      </c>
      <c r="O13" s="25" t="s">
        <v>116</v>
      </c>
      <c r="P13" s="26"/>
      <c r="Q13" s="26" t="s">
        <v>34</v>
      </c>
    </row>
    <row r="14" spans="1:18" s="1" customFormat="1" ht="51" x14ac:dyDescent="0.25">
      <c r="A14" s="26">
        <v>10</v>
      </c>
      <c r="B14" s="21" t="s">
        <v>31</v>
      </c>
      <c r="C14" s="26" t="s">
        <v>66</v>
      </c>
      <c r="D14" s="21" t="s">
        <v>62</v>
      </c>
      <c r="E14" s="26" t="s">
        <v>18</v>
      </c>
      <c r="F14" s="26">
        <v>2</v>
      </c>
      <c r="G14" s="26" t="s">
        <v>63</v>
      </c>
      <c r="H14" s="27"/>
      <c r="I14" s="42">
        <v>49806.76</v>
      </c>
      <c r="J14" s="26" t="s">
        <v>48</v>
      </c>
      <c r="K14" s="48" t="s">
        <v>64</v>
      </c>
      <c r="L14" s="43" t="s">
        <v>65</v>
      </c>
      <c r="M14" s="27"/>
      <c r="N14" s="56">
        <v>49806.76</v>
      </c>
      <c r="O14" s="25" t="s">
        <v>116</v>
      </c>
      <c r="P14" s="39">
        <v>49806.76</v>
      </c>
      <c r="Q14" s="26" t="s">
        <v>106</v>
      </c>
    </row>
    <row r="15" spans="1:18" s="1" customFormat="1" ht="25.5" x14ac:dyDescent="0.25">
      <c r="A15" s="26">
        <v>11</v>
      </c>
      <c r="B15" s="21" t="s">
        <v>30</v>
      </c>
      <c r="C15" s="26" t="s">
        <v>43</v>
      </c>
      <c r="D15" s="21" t="s">
        <v>35</v>
      </c>
      <c r="E15" s="26" t="s">
        <v>18</v>
      </c>
      <c r="F15" s="26">
        <v>2</v>
      </c>
      <c r="G15" s="26" t="s">
        <v>36</v>
      </c>
      <c r="H15" s="26"/>
      <c r="I15" s="42">
        <f>57545.07*1.19</f>
        <v>68478.633300000001</v>
      </c>
      <c r="J15" s="26" t="s">
        <v>48</v>
      </c>
      <c r="K15" s="48" t="s">
        <v>64</v>
      </c>
      <c r="L15" s="43" t="s">
        <v>65</v>
      </c>
      <c r="M15" s="26"/>
      <c r="N15" s="40">
        <v>2701.78</v>
      </c>
      <c r="O15" s="25" t="s">
        <v>116</v>
      </c>
      <c r="P15" s="26"/>
      <c r="Q15" s="26" t="s">
        <v>37</v>
      </c>
    </row>
    <row r="16" spans="1:18" s="1" customFormat="1" ht="63.75" x14ac:dyDescent="0.25">
      <c r="A16" s="26">
        <v>12</v>
      </c>
      <c r="B16" s="21" t="s">
        <v>30</v>
      </c>
      <c r="C16" s="26" t="s">
        <v>45</v>
      </c>
      <c r="D16" s="21" t="s">
        <v>19</v>
      </c>
      <c r="E16" s="26" t="s">
        <v>18</v>
      </c>
      <c r="F16" s="26">
        <v>2</v>
      </c>
      <c r="G16" s="26" t="s">
        <v>32</v>
      </c>
      <c r="H16" s="26"/>
      <c r="I16" s="42">
        <f>3700*12*1.19</f>
        <v>52836</v>
      </c>
      <c r="J16" s="26" t="s">
        <v>48</v>
      </c>
      <c r="K16" s="48" t="s">
        <v>64</v>
      </c>
      <c r="L16" s="43" t="s">
        <v>65</v>
      </c>
      <c r="M16" s="26"/>
      <c r="N16" s="40">
        <v>17255</v>
      </c>
      <c r="O16" s="25" t="s">
        <v>116</v>
      </c>
      <c r="P16" s="26"/>
      <c r="Q16" s="26" t="s">
        <v>34</v>
      </c>
    </row>
    <row r="17" spans="1:18" s="1" customFormat="1" ht="69.75" customHeight="1" x14ac:dyDescent="0.25">
      <c r="A17" s="26">
        <v>13</v>
      </c>
      <c r="B17" s="21" t="s">
        <v>30</v>
      </c>
      <c r="C17" s="26" t="s">
        <v>44</v>
      </c>
      <c r="D17" s="21" t="s">
        <v>41</v>
      </c>
      <c r="E17" s="26" t="s">
        <v>18</v>
      </c>
      <c r="F17" s="26">
        <v>3</v>
      </c>
      <c r="G17" s="26" t="s">
        <v>40</v>
      </c>
      <c r="H17" s="26"/>
      <c r="I17" s="42">
        <f>3.39*8000*1.19</f>
        <v>32272.799999999999</v>
      </c>
      <c r="J17" s="26" t="s">
        <v>48</v>
      </c>
      <c r="K17" s="48" t="s">
        <v>64</v>
      </c>
      <c r="L17" s="43" t="s">
        <v>65</v>
      </c>
      <c r="M17" s="26"/>
      <c r="N17" s="40">
        <v>4185.3999999999996</v>
      </c>
      <c r="O17" s="25" t="s">
        <v>116</v>
      </c>
      <c r="P17" s="26"/>
      <c r="Q17" s="26" t="s">
        <v>34</v>
      </c>
    </row>
    <row r="18" spans="1:18" s="1" customFormat="1" ht="69.75" customHeight="1" x14ac:dyDescent="0.25">
      <c r="A18" s="26">
        <v>14</v>
      </c>
      <c r="B18" s="21" t="s">
        <v>30</v>
      </c>
      <c r="C18" s="26" t="s">
        <v>58</v>
      </c>
      <c r="D18" s="21" t="s">
        <v>46</v>
      </c>
      <c r="E18" s="26" t="s">
        <v>18</v>
      </c>
      <c r="F18" s="26">
        <v>1</v>
      </c>
      <c r="G18" s="26" t="s">
        <v>47</v>
      </c>
      <c r="H18" s="26"/>
      <c r="I18" s="42">
        <v>22705.200000000001</v>
      </c>
      <c r="J18" s="26" t="s">
        <v>48</v>
      </c>
      <c r="K18" s="26" t="s">
        <v>49</v>
      </c>
      <c r="L18" s="26" t="s">
        <v>50</v>
      </c>
      <c r="M18" s="26"/>
      <c r="N18" s="40">
        <v>11352.6</v>
      </c>
      <c r="O18" s="25" t="s">
        <v>116</v>
      </c>
      <c r="P18" s="26"/>
      <c r="Q18" s="26" t="s">
        <v>51</v>
      </c>
    </row>
    <row r="19" spans="1:18" s="1" customFormat="1" ht="69.75" customHeight="1" x14ac:dyDescent="0.25">
      <c r="A19" s="26">
        <v>15</v>
      </c>
      <c r="B19" s="21" t="s">
        <v>30</v>
      </c>
      <c r="C19" s="26" t="s">
        <v>44</v>
      </c>
      <c r="D19" s="21" t="s">
        <v>52</v>
      </c>
      <c r="E19" s="26" t="s">
        <v>18</v>
      </c>
      <c r="F19" s="26">
        <v>1</v>
      </c>
      <c r="G19" s="26" t="s">
        <v>47</v>
      </c>
      <c r="H19" s="26"/>
      <c r="I19" s="44" t="s">
        <v>53</v>
      </c>
      <c r="J19" s="26" t="s">
        <v>48</v>
      </c>
      <c r="K19" s="26" t="s">
        <v>49</v>
      </c>
      <c r="L19" s="26" t="s">
        <v>50</v>
      </c>
      <c r="M19" s="26"/>
      <c r="N19" s="40">
        <v>4712.3999999999996</v>
      </c>
      <c r="O19" s="25" t="s">
        <v>116</v>
      </c>
      <c r="P19" s="26"/>
      <c r="Q19" s="26" t="s">
        <v>51</v>
      </c>
    </row>
    <row r="20" spans="1:18" s="1" customFormat="1" ht="73.5" customHeight="1" x14ac:dyDescent="0.25">
      <c r="A20" s="26">
        <v>16</v>
      </c>
      <c r="B20" s="21" t="s">
        <v>30</v>
      </c>
      <c r="C20" s="26" t="s">
        <v>57</v>
      </c>
      <c r="D20" s="21" t="s">
        <v>25</v>
      </c>
      <c r="E20" s="26" t="s">
        <v>18</v>
      </c>
      <c r="F20" s="26">
        <v>2</v>
      </c>
      <c r="G20" s="26" t="s">
        <v>54</v>
      </c>
      <c r="H20" s="27"/>
      <c r="I20" s="44" t="s">
        <v>55</v>
      </c>
      <c r="J20" s="26" t="s">
        <v>56</v>
      </c>
      <c r="K20" s="26" t="s">
        <v>49</v>
      </c>
      <c r="L20" s="26" t="s">
        <v>50</v>
      </c>
      <c r="M20" s="26"/>
      <c r="N20" s="40">
        <v>12097.54</v>
      </c>
      <c r="O20" s="25" t="s">
        <v>116</v>
      </c>
      <c r="P20" s="29"/>
      <c r="Q20" s="26" t="s">
        <v>51</v>
      </c>
    </row>
    <row r="21" spans="1:18" s="1" customFormat="1" ht="67.5" customHeight="1" x14ac:dyDescent="0.25">
      <c r="A21" s="26">
        <v>17</v>
      </c>
      <c r="B21" s="21" t="s">
        <v>30</v>
      </c>
      <c r="C21" s="26" t="s">
        <v>69</v>
      </c>
      <c r="D21" s="21" t="s">
        <v>23</v>
      </c>
      <c r="E21" s="26" t="s">
        <v>28</v>
      </c>
      <c r="F21" s="26">
        <v>4</v>
      </c>
      <c r="G21" s="26" t="s">
        <v>67</v>
      </c>
      <c r="H21" s="27"/>
      <c r="I21" s="39">
        <v>721268.33</v>
      </c>
      <c r="J21" s="26" t="s">
        <v>48</v>
      </c>
      <c r="K21" s="26" t="s">
        <v>68</v>
      </c>
      <c r="L21" s="26" t="s">
        <v>50</v>
      </c>
      <c r="M21" s="26"/>
      <c r="N21" s="40">
        <v>181786.93</v>
      </c>
      <c r="O21" s="25" t="s">
        <v>116</v>
      </c>
      <c r="P21" s="29"/>
      <c r="Q21" s="26" t="s">
        <v>51</v>
      </c>
    </row>
    <row r="22" spans="1:18" s="1" customFormat="1" ht="180" x14ac:dyDescent="0.25">
      <c r="A22" s="26">
        <v>18</v>
      </c>
      <c r="B22" s="21" t="s">
        <v>81</v>
      </c>
      <c r="C22" s="26" t="s">
        <v>100</v>
      </c>
      <c r="D22" s="45" t="s">
        <v>99</v>
      </c>
      <c r="E22" s="26" t="s">
        <v>18</v>
      </c>
      <c r="F22" s="26">
        <v>2</v>
      </c>
      <c r="G22" s="26" t="s">
        <v>101</v>
      </c>
      <c r="H22" s="27"/>
      <c r="I22" s="39">
        <f>199011.69*1.19</f>
        <v>236823.9111</v>
      </c>
      <c r="J22" s="26" t="s">
        <v>48</v>
      </c>
      <c r="K22" s="26" t="s">
        <v>102</v>
      </c>
      <c r="L22" s="26" t="s">
        <v>128</v>
      </c>
      <c r="M22" s="26"/>
      <c r="N22" s="40">
        <f>21420+172563.91</f>
        <v>193983.91</v>
      </c>
      <c r="O22" s="25" t="s">
        <v>116</v>
      </c>
      <c r="P22" s="29"/>
      <c r="Q22" s="26" t="s">
        <v>51</v>
      </c>
    </row>
    <row r="23" spans="1:18" s="1" customFormat="1" ht="44.25" customHeight="1" x14ac:dyDescent="0.25">
      <c r="A23" s="26">
        <v>19</v>
      </c>
      <c r="B23" s="21" t="s">
        <v>31</v>
      </c>
      <c r="C23" s="26" t="s">
        <v>111</v>
      </c>
      <c r="D23" s="45" t="s">
        <v>115</v>
      </c>
      <c r="E23" s="26" t="s">
        <v>114</v>
      </c>
      <c r="F23" s="26">
        <v>3</v>
      </c>
      <c r="G23" s="26" t="s">
        <v>112</v>
      </c>
      <c r="H23" s="27"/>
      <c r="I23" s="39">
        <v>64617</v>
      </c>
      <c r="J23" s="26" t="s">
        <v>48</v>
      </c>
      <c r="K23" s="26" t="s">
        <v>102</v>
      </c>
      <c r="L23" s="26" t="s">
        <v>113</v>
      </c>
      <c r="M23" s="26"/>
      <c r="N23" s="40">
        <v>7061.86</v>
      </c>
      <c r="O23" s="25" t="s">
        <v>116</v>
      </c>
      <c r="P23" s="29"/>
      <c r="Q23" s="26" t="s">
        <v>98</v>
      </c>
    </row>
    <row r="24" spans="1:18" s="1" customFormat="1" ht="25.5" x14ac:dyDescent="0.25">
      <c r="A24" s="26">
        <v>20</v>
      </c>
      <c r="B24" s="21" t="s">
        <v>31</v>
      </c>
      <c r="C24" s="23" t="s">
        <v>104</v>
      </c>
      <c r="D24" s="45" t="s">
        <v>105</v>
      </c>
      <c r="E24" s="26" t="s">
        <v>18</v>
      </c>
      <c r="F24" s="26">
        <v>19</v>
      </c>
      <c r="G24" s="26" t="s">
        <v>103</v>
      </c>
      <c r="H24" s="27"/>
      <c r="I24" s="39">
        <f>78575*1.19</f>
        <v>93504.25</v>
      </c>
      <c r="J24" s="26" t="s">
        <v>48</v>
      </c>
      <c r="K24" s="26"/>
      <c r="L24" s="26"/>
      <c r="M24" s="26"/>
      <c r="N24" s="40">
        <v>93504.25</v>
      </c>
      <c r="O24" s="25" t="s">
        <v>116</v>
      </c>
      <c r="P24" s="29"/>
      <c r="Q24" s="26" t="s">
        <v>106</v>
      </c>
    </row>
    <row r="25" spans="1:18" s="1" customFormat="1" ht="38.25" x14ac:dyDescent="0.25">
      <c r="A25" s="26">
        <v>21</v>
      </c>
      <c r="B25" s="21" t="s">
        <v>81</v>
      </c>
      <c r="C25" s="23" t="s">
        <v>110</v>
      </c>
      <c r="D25" s="45" t="s">
        <v>107</v>
      </c>
      <c r="E25" s="26" t="s">
        <v>18</v>
      </c>
      <c r="F25" s="26">
        <v>8</v>
      </c>
      <c r="G25" s="26" t="s">
        <v>108</v>
      </c>
      <c r="H25" s="27"/>
      <c r="I25" s="39">
        <f>169546.11*1.19</f>
        <v>201759.87089999998</v>
      </c>
      <c r="J25" s="26" t="s">
        <v>48</v>
      </c>
      <c r="K25" s="26" t="s">
        <v>102</v>
      </c>
      <c r="L25" s="26" t="s">
        <v>109</v>
      </c>
      <c r="M25" s="26" t="s">
        <v>156</v>
      </c>
      <c r="N25" s="40">
        <f>201759.87+20136.91</f>
        <v>221896.78</v>
      </c>
      <c r="O25" s="25" t="s">
        <v>116</v>
      </c>
      <c r="P25" s="29"/>
      <c r="Q25" s="26" t="s">
        <v>106</v>
      </c>
    </row>
    <row r="26" spans="1:18" s="1" customFormat="1" ht="67.5" customHeight="1" x14ac:dyDescent="0.25">
      <c r="A26" s="26">
        <v>22</v>
      </c>
      <c r="B26" s="21" t="s">
        <v>31</v>
      </c>
      <c r="C26" s="26" t="s">
        <v>117</v>
      </c>
      <c r="D26" s="21" t="s">
        <v>118</v>
      </c>
      <c r="E26" s="26" t="s">
        <v>122</v>
      </c>
      <c r="F26" s="26"/>
      <c r="G26" s="26" t="s">
        <v>119</v>
      </c>
      <c r="H26" s="27"/>
      <c r="I26" s="39">
        <v>66781.3</v>
      </c>
      <c r="J26" s="26" t="s">
        <v>48</v>
      </c>
      <c r="K26" s="26" t="s">
        <v>120</v>
      </c>
      <c r="L26" s="26" t="s">
        <v>121</v>
      </c>
      <c r="M26" s="26"/>
      <c r="N26" s="40"/>
      <c r="O26" s="21" t="s">
        <v>116</v>
      </c>
      <c r="P26" s="29"/>
      <c r="Q26" s="26" t="s">
        <v>98</v>
      </c>
    </row>
    <row r="27" spans="1:18" s="1" customFormat="1" ht="117" customHeight="1" x14ac:dyDescent="0.25">
      <c r="A27" s="26">
        <v>23</v>
      </c>
      <c r="B27" s="21" t="s">
        <v>31</v>
      </c>
      <c r="C27" s="26" t="s">
        <v>129</v>
      </c>
      <c r="D27" s="21" t="s">
        <v>130</v>
      </c>
      <c r="E27" s="26" t="s">
        <v>131</v>
      </c>
      <c r="F27" s="26">
        <v>2</v>
      </c>
      <c r="G27" s="26" t="s">
        <v>132</v>
      </c>
      <c r="H27" s="27"/>
      <c r="I27" s="39">
        <v>4255436.43</v>
      </c>
      <c r="J27" s="26" t="s">
        <v>135</v>
      </c>
      <c r="K27" s="26" t="s">
        <v>133</v>
      </c>
      <c r="L27" s="26" t="s">
        <v>134</v>
      </c>
      <c r="M27" s="26"/>
      <c r="N27" s="40"/>
      <c r="O27" s="21" t="s">
        <v>116</v>
      </c>
      <c r="P27" s="29"/>
      <c r="Q27" s="26" t="s">
        <v>98</v>
      </c>
    </row>
    <row r="28" spans="1:18" s="1" customFormat="1" ht="164.25" customHeight="1" x14ac:dyDescent="0.25">
      <c r="A28" s="26">
        <v>24</v>
      </c>
      <c r="B28" s="21" t="s">
        <v>30</v>
      </c>
      <c r="C28" s="26" t="s">
        <v>136</v>
      </c>
      <c r="D28" s="21" t="s">
        <v>137</v>
      </c>
      <c r="E28" s="26" t="s">
        <v>18</v>
      </c>
      <c r="F28" s="26">
        <v>2</v>
      </c>
      <c r="G28" s="26" t="s">
        <v>138</v>
      </c>
      <c r="H28" s="26"/>
      <c r="I28" s="42">
        <f>79860*1.19</f>
        <v>95033.4</v>
      </c>
      <c r="J28" s="26" t="s">
        <v>48</v>
      </c>
      <c r="K28" s="43">
        <v>44711</v>
      </c>
      <c r="L28" s="43">
        <v>45075</v>
      </c>
      <c r="M28" s="26"/>
      <c r="N28" s="40">
        <v>95033.4</v>
      </c>
      <c r="O28" s="25" t="s">
        <v>116</v>
      </c>
      <c r="P28" s="26"/>
      <c r="Q28" s="26" t="s">
        <v>106</v>
      </c>
    </row>
    <row r="29" spans="1:18" s="1" customFormat="1" ht="47.25" customHeight="1" x14ac:dyDescent="0.25">
      <c r="A29" s="26">
        <v>25</v>
      </c>
      <c r="B29" s="21" t="s">
        <v>31</v>
      </c>
      <c r="C29" s="26" t="s">
        <v>139</v>
      </c>
      <c r="D29" s="21" t="s">
        <v>140</v>
      </c>
      <c r="E29" s="26" t="s">
        <v>18</v>
      </c>
      <c r="F29" s="26">
        <v>1</v>
      </c>
      <c r="G29" s="26" t="s">
        <v>141</v>
      </c>
      <c r="H29" s="27"/>
      <c r="I29" s="39">
        <v>57120</v>
      </c>
      <c r="J29" s="26" t="s">
        <v>142</v>
      </c>
      <c r="K29" s="26" t="s">
        <v>143</v>
      </c>
      <c r="L29" s="26" t="s">
        <v>144</v>
      </c>
      <c r="M29" s="26"/>
      <c r="N29" s="40"/>
      <c r="O29" s="21" t="s">
        <v>116</v>
      </c>
      <c r="P29" s="29"/>
      <c r="Q29" s="26" t="s">
        <v>98</v>
      </c>
    </row>
    <row r="30" spans="1:18" s="1" customFormat="1" ht="98.25" customHeight="1" x14ac:dyDescent="0.25">
      <c r="A30" s="26">
        <v>26</v>
      </c>
      <c r="B30" s="21" t="s">
        <v>31</v>
      </c>
      <c r="C30" s="26" t="s">
        <v>145</v>
      </c>
      <c r="D30" s="21" t="s">
        <v>151</v>
      </c>
      <c r="E30" s="26" t="s">
        <v>146</v>
      </c>
      <c r="F30" s="26">
        <v>1</v>
      </c>
      <c r="G30" s="26" t="s">
        <v>147</v>
      </c>
      <c r="H30" s="27" t="s">
        <v>148</v>
      </c>
      <c r="I30" s="44" t="s">
        <v>155</v>
      </c>
      <c r="J30" s="26" t="s">
        <v>149</v>
      </c>
      <c r="K30" s="43">
        <v>44605</v>
      </c>
      <c r="L30" s="43">
        <v>44721</v>
      </c>
      <c r="M30" s="26"/>
      <c r="N30" s="40"/>
      <c r="O30" s="21" t="s">
        <v>116</v>
      </c>
      <c r="P30" s="29"/>
      <c r="Q30" s="26" t="s">
        <v>98</v>
      </c>
    </row>
    <row r="31" spans="1:18" s="1" customFormat="1" ht="47.25" customHeight="1" x14ac:dyDescent="0.25">
      <c r="A31" s="26">
        <v>27</v>
      </c>
      <c r="B31" s="21" t="s">
        <v>31</v>
      </c>
      <c r="C31" s="26" t="s">
        <v>152</v>
      </c>
      <c r="D31" s="21" t="s">
        <v>150</v>
      </c>
      <c r="E31" s="26" t="s">
        <v>18</v>
      </c>
      <c r="F31" s="26">
        <v>1</v>
      </c>
      <c r="G31" s="26" t="s">
        <v>153</v>
      </c>
      <c r="H31" s="27" t="s">
        <v>154</v>
      </c>
      <c r="I31" s="39">
        <f>4500*12*1.19</f>
        <v>64260</v>
      </c>
      <c r="J31" s="26" t="s">
        <v>48</v>
      </c>
      <c r="K31" s="43">
        <v>44705</v>
      </c>
      <c r="L31" s="43">
        <v>44739</v>
      </c>
      <c r="M31" s="26"/>
      <c r="N31" s="40"/>
      <c r="O31" s="21" t="s">
        <v>116</v>
      </c>
      <c r="P31" s="29"/>
      <c r="Q31" s="26" t="s">
        <v>98</v>
      </c>
    </row>
    <row r="32" spans="1:18" s="1" customFormat="1" ht="15" x14ac:dyDescent="0.25">
      <c r="A32" s="11"/>
      <c r="B32" s="60" t="s">
        <v>26</v>
      </c>
      <c r="C32" s="62"/>
      <c r="D32" s="62"/>
      <c r="E32" s="62"/>
      <c r="F32" s="62"/>
      <c r="G32" s="62"/>
      <c r="H32" s="62"/>
      <c r="I32" s="62"/>
      <c r="J32" s="62"/>
      <c r="K32" s="62"/>
      <c r="L32" s="62"/>
      <c r="M32" s="62"/>
      <c r="N32" s="62"/>
      <c r="O32" s="62"/>
      <c r="P32" s="62"/>
      <c r="Q32" s="47"/>
      <c r="R32" s="47"/>
    </row>
    <row r="33" spans="4:18" x14ac:dyDescent="0.25">
      <c r="D33" s="47"/>
      <c r="E33" s="58"/>
      <c r="F33" s="58"/>
      <c r="G33" s="58"/>
      <c r="H33" s="12"/>
      <c r="I33" s="19"/>
      <c r="J33" s="12"/>
      <c r="K33" s="13"/>
      <c r="L33" s="14"/>
      <c r="M33" s="12"/>
      <c r="N33" s="15"/>
      <c r="O33" s="12"/>
      <c r="P33" s="13"/>
      <c r="Q33" s="14"/>
      <c r="R33" s="13"/>
    </row>
    <row r="34" spans="4:18" ht="15" customHeight="1" x14ac:dyDescent="0.25">
      <c r="D34" s="59" t="s">
        <v>38</v>
      </c>
      <c r="E34" s="59"/>
      <c r="F34" s="59"/>
      <c r="G34" s="16"/>
      <c r="H34" s="17"/>
      <c r="I34" s="60" t="s">
        <v>157</v>
      </c>
      <c r="J34" s="61"/>
      <c r="K34" s="61"/>
      <c r="L34" s="61"/>
      <c r="M34" s="61"/>
      <c r="N34" s="52"/>
      <c r="O34" s="16"/>
      <c r="P34" s="60" t="s">
        <v>27</v>
      </c>
      <c r="Q34" s="60"/>
      <c r="R34" s="1"/>
    </row>
    <row r="36" spans="4:18" x14ac:dyDescent="0.25">
      <c r="J36" s="10"/>
    </row>
  </sheetData>
  <mergeCells count="22">
    <mergeCell ref="B1:Q1"/>
    <mergeCell ref="A3:A4"/>
    <mergeCell ref="B3:B4"/>
    <mergeCell ref="C3:C4"/>
    <mergeCell ref="D3:D4"/>
    <mergeCell ref="E3:E4"/>
    <mergeCell ref="F3:F4"/>
    <mergeCell ref="G3:G4"/>
    <mergeCell ref="H3:H4"/>
    <mergeCell ref="I3:I4"/>
    <mergeCell ref="Q3:Q4"/>
    <mergeCell ref="J3:J4"/>
    <mergeCell ref="K3:K4"/>
    <mergeCell ref="L3:L4"/>
    <mergeCell ref="M3:M4"/>
    <mergeCell ref="N3:O3"/>
    <mergeCell ref="P3:P4"/>
    <mergeCell ref="B32:P32"/>
    <mergeCell ref="E33:G33"/>
    <mergeCell ref="D34:F34"/>
    <mergeCell ref="I34:M34"/>
    <mergeCell ref="P34:Q34"/>
  </mergeCells>
  <pageMargins left="0.7" right="0.7" top="0.75" bottom="0.75" header="0.3" footer="0.3"/>
  <pageSetup paperSize="9" scale="65"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01.01-30.06.2022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2022-06-10T06:23:07Z</cp:lastPrinted>
  <dcterms:created xsi:type="dcterms:W3CDTF">2018-11-29T07:54:40Z</dcterms:created>
  <dcterms:modified xsi:type="dcterms:W3CDTF">2022-07-15T12:18:17Z</dcterms:modified>
</cp:coreProperties>
</file>