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50.250\Achizitii\PAAP\PAAP 2022\site decembrie\"/>
    </mc:Choice>
  </mc:AlternateContent>
  <bookViews>
    <workbookView xWindow="0" yWindow="0" windowWidth="28800" windowHeight="11730"/>
  </bookViews>
  <sheets>
    <sheet name="01.01-31.12.2022." sheetId="7" r:id="rId1"/>
  </sheets>
  <calcPr calcId="162913"/>
</workbook>
</file>

<file path=xl/calcChain.xml><?xml version="1.0" encoding="utf-8"?>
<calcChain xmlns="http://schemas.openxmlformats.org/spreadsheetml/2006/main">
  <c r="I54" i="7" l="1"/>
  <c r="I53" i="7" l="1"/>
  <c r="I51" i="7" l="1"/>
  <c r="I47" i="7" l="1"/>
  <c r="I46" i="7"/>
  <c r="I45" i="7"/>
  <c r="I38" i="7" l="1"/>
  <c r="I33" i="7" l="1"/>
  <c r="I32" i="7" l="1"/>
  <c r="I31" i="7"/>
  <c r="I28" i="7"/>
  <c r="N25" i="7"/>
  <c r="I25" i="7"/>
  <c r="I24" i="7"/>
  <c r="I22" i="7"/>
  <c r="I17" i="7"/>
  <c r="I16" i="7"/>
  <c r="I15" i="7"/>
  <c r="I13" i="7"/>
  <c r="I12" i="7"/>
  <c r="I9" i="7"/>
  <c r="I8" i="7"/>
  <c r="I7" i="7"/>
  <c r="I6" i="7"/>
  <c r="I5" i="7"/>
</calcChain>
</file>

<file path=xl/sharedStrings.xml><?xml version="1.0" encoding="utf-8"?>
<sst xmlns="http://schemas.openxmlformats.org/spreadsheetml/2006/main" count="545" uniqueCount="279">
  <si>
    <t>Nr. crt.</t>
  </si>
  <si>
    <t>Tip contract</t>
  </si>
  <si>
    <t>Nr. contract și data atribuirii</t>
  </si>
  <si>
    <t>Obiect contract</t>
  </si>
  <si>
    <t>Procedura aplicată</t>
  </si>
  <si>
    <t>Număr ofertanți</t>
  </si>
  <si>
    <t>Furnizor/ Prestator/ Executant</t>
  </si>
  <si>
    <t>Parteneri
(asociați/ subcontractanți/ terți susținători)</t>
  </si>
  <si>
    <t>Valoarea prevăzută în contract (RON cu TVA)</t>
  </si>
  <si>
    <t>Sursa finanțării</t>
  </si>
  <si>
    <t>Data de început</t>
  </si>
  <si>
    <t>Data de finalizare prevăzută în contract</t>
  </si>
  <si>
    <t>Modificare a cuantumului prețului prin act adițional / și data acestuia</t>
  </si>
  <si>
    <t>Executarea contractului</t>
  </si>
  <si>
    <t>Preț final
(RON cu TVA)</t>
  </si>
  <si>
    <t>Status
(finalizat / în execuție)</t>
  </si>
  <si>
    <t>Valoare plătită 
(RON cu TVA)</t>
  </si>
  <si>
    <t>Data efectuării plății</t>
  </si>
  <si>
    <t>achizitie directa</t>
  </si>
  <si>
    <t>Servicii de mentenanță (întreținere și reparații) instalații termice, instalații sanitare, instalații hidrofor și circuite de apă</t>
  </si>
  <si>
    <t>Servicii de verificare, revizie, întreținere și reparații la centralele termice, punctul termic și echipamentele din încăperile centralelor termice aparținând UMC, inclusiv manoperă înlocuire piese defecte</t>
  </si>
  <si>
    <t>procedura simplificata</t>
  </si>
  <si>
    <t xml:space="preserve">Servicii de mentenanta a aparatelor de climatizare, a agregate de racire si a ventiloconvectorilor </t>
  </si>
  <si>
    <t xml:space="preserve">Servicii de paza si protectie, monitorizare si interventie, mentenanta preventivă și corectivă - Lot 1 </t>
  </si>
  <si>
    <t>Servicii de paza a transporturilor de bunuri si valori - Lot 2</t>
  </si>
  <si>
    <t>Servicii de catering</t>
  </si>
  <si>
    <t>Elaborat, Serviciul Achiziții publice</t>
  </si>
  <si>
    <t xml:space="preserve">  Florentina CIOCOI</t>
  </si>
  <si>
    <t>procedură proprie</t>
  </si>
  <si>
    <t>Marine Controls</t>
  </si>
  <si>
    <t>servicii</t>
  </si>
  <si>
    <t>furnizare</t>
  </si>
  <si>
    <t>DGI DIVERT EXPERT</t>
  </si>
  <si>
    <t>BLACK SEA SUPPLIERS</t>
  </si>
  <si>
    <t>Servicii de dezinsectie, deratizare si dezinfectie</t>
  </si>
  <si>
    <t>SALPORT</t>
  </si>
  <si>
    <t>8824/ 16.12.2021</t>
  </si>
  <si>
    <t>Fersin Forte</t>
  </si>
  <si>
    <t>Servicii de spalatorie si curatatorie</t>
  </si>
  <si>
    <t>8950/ 21.12.21</t>
  </si>
  <si>
    <t>9016/ 23.12.2021</t>
  </si>
  <si>
    <t>9058/ 28.12.2021</t>
  </si>
  <si>
    <t>9061/ 28.12.2021</t>
  </si>
  <si>
    <t>Servicii de internet si televiziune prin cablu</t>
  </si>
  <si>
    <t>RCS &amp; RDS SA</t>
  </si>
  <si>
    <t>venituri proprii</t>
  </si>
  <si>
    <t>01.01.2022</t>
  </si>
  <si>
    <t>31.12.2022</t>
  </si>
  <si>
    <t>în execuție</t>
  </si>
  <si>
    <t>Servicii de telefonie fixa si servicii inchiriere PBX, terminale si asigurare suport tehnic</t>
  </si>
  <si>
    <t>9424,80</t>
  </si>
  <si>
    <t>CATERING COMPLET SRL</t>
  </si>
  <si>
    <t>maxim 54500</t>
  </si>
  <si>
    <t>venituri proprii si bugete proiecte</t>
  </si>
  <si>
    <t>9080/ 29.12.2021</t>
  </si>
  <si>
    <t>9060/ 28.12.2021</t>
  </si>
  <si>
    <t>8702/ 13.12.2021</t>
  </si>
  <si>
    <t>ZIP ESCORT SRL</t>
  </si>
  <si>
    <t>-</t>
  </si>
  <si>
    <t>Software pentru sisteme de operare si licente-Microsoft Campus and School Agreement (Campus3)</t>
  </si>
  <si>
    <t>NET BRINEL SA</t>
  </si>
  <si>
    <t>31.12.2021</t>
  </si>
  <si>
    <t>30.12.2022</t>
  </si>
  <si>
    <t>8958/ 21.12.2021</t>
  </si>
  <si>
    <t>TRANSGUARD SECURITY SRL</t>
  </si>
  <si>
    <t>01.02.2022</t>
  </si>
  <si>
    <t>449/ 18.01.2022</t>
  </si>
  <si>
    <t>1400/ 03.03.2020 + act aditional</t>
  </si>
  <si>
    <t xml:space="preserve">Verificare tehnica de calitate a proiectului tehnic si detaliilor de executie </t>
  </si>
  <si>
    <t>DMI Studio Concept</t>
  </si>
  <si>
    <t>proiect POR 2014-2020, COD SMIS 120979</t>
  </si>
  <si>
    <t xml:space="preserve"> 03.03.2020 + act aditional</t>
  </si>
  <si>
    <t xml:space="preserve">pana la finalizarea proiectului </t>
  </si>
  <si>
    <t xml:space="preserve">3598/ 02.07.2020 </t>
  </si>
  <si>
    <t>Servicii de dirigentie de santier pentru "Extindere, reabilitare, modernizare si echipare infrastructura educationala universitara corp B – Baza Nautica (sediu Lac Mamaia) str. Cuartului, nr. 2, Constanta"</t>
  </si>
  <si>
    <t>Agora Proiect</t>
  </si>
  <si>
    <t xml:space="preserve"> 02.07.2020</t>
  </si>
  <si>
    <t>lucrari</t>
  </si>
  <si>
    <t>1097/ 17.02.2021</t>
  </si>
  <si>
    <t xml:space="preserve">Executie lucrari de constructii "Extindere, reabilitare, modernizare si echipare infrastructura educationala universitara corp B – Baza Nautica (sediu Lac Mamaia) str. Cuartului, nr. 2, Constanta" </t>
  </si>
  <si>
    <t xml:space="preserve">ICCO FACILITY MANAGEMENT </t>
  </si>
  <si>
    <t>IMSAT CUADRIPOL SRL - subcontractant;
TRANSNIC SUD CONSTRUCTII SRL - subcontractant</t>
  </si>
  <si>
    <t xml:space="preserve"> 17.02.2021</t>
  </si>
  <si>
    <t xml:space="preserve">AA1/30.09.21= 1912944.41 lei cu TVA; 
AA2/08.11.21= 109595.23 lei cu TVA
</t>
  </si>
  <si>
    <t xml:space="preserve">1190/ 22.02.2021                                                                                                                                                                                                                                                                                                                           </t>
  </si>
  <si>
    <t>Servicii de coordonare în materie de securitate şi sănătate pentru santier, pe durata realizării lucrărilor "Extindere, reabilitare, modernizare si echipare infrastructura educationala universitara corp B – Baza Nautica (sediu Lac Mamaia) str. Cuartului, nr. 2, Constanta"</t>
  </si>
  <si>
    <t>Eurofin Consult</t>
  </si>
  <si>
    <t xml:space="preserve"> 22.02.2021</t>
  </si>
  <si>
    <t>7988/ 12.11.2021</t>
  </si>
  <si>
    <t>Executie lucrari de constructii "Extindere (construire) spatii de invatamant si laboratoare parter" - Baza nautica (Sediul Lac mamaia), str Cuartului nr 2 Constanta</t>
  </si>
  <si>
    <t xml:space="preserve">ICCO Instal + Transnic Sud Constructii </t>
  </si>
  <si>
    <t>bugetul de stat si venituri proprii</t>
  </si>
  <si>
    <t>12.11.2021</t>
  </si>
  <si>
    <t>12.11.2022</t>
  </si>
  <si>
    <t>in executie</t>
  </si>
  <si>
    <t xml:space="preserve">Expertiza tehnică, proiectarea și execuție lucrări de extindere și conformizare a instalațiilor existente de detectare, semnalizare și avertizare în caz de incendiu și iluminat de siguranță până la acoperire totală la nivelul întregii clădiri, inclusiv mentenanta intregului sistem, la sediul central al Universității Maritime din Constanța, str Mircea cel Bătrân nr.104, Constanța </t>
  </si>
  <si>
    <t>784/ 01.02.2022</t>
  </si>
  <si>
    <t>dupa constit garantie buna exe</t>
  </si>
  <si>
    <t>GMB COMPUTERS</t>
  </si>
  <si>
    <t>1786/ 14.03.2022</t>
  </si>
  <si>
    <t>Laptop - 35 buc tip ACER ASPIRE 5</t>
  </si>
  <si>
    <t>finalizat</t>
  </si>
  <si>
    <t>Lucrări de reparații curente la clădirea C3 Complex Sportiv Universitar Neptun</t>
  </si>
  <si>
    <t>Dralex Edil Construct</t>
  </si>
  <si>
    <t>45 zile calendaristice</t>
  </si>
  <si>
    <t>2191/ 04.04.2022</t>
  </si>
  <si>
    <t>1290/ 21.02.2022</t>
  </si>
  <si>
    <t>OMV PETROM MARKETING SRL</t>
  </si>
  <si>
    <t>28.02.2023</t>
  </si>
  <si>
    <t>licitatie deschisa ONAC</t>
  </si>
  <si>
    <t>Contract subsecvent benzina si motorina</t>
  </si>
  <si>
    <t>conform contract</t>
  </si>
  <si>
    <t>2700/ 20.04.2022</t>
  </si>
  <si>
    <t xml:space="preserve">Contract subsecvent 1 -Servicii de telefonie mobila </t>
  </si>
  <si>
    <t>VODAFONE ROMANIA SA</t>
  </si>
  <si>
    <t>20.04.2022</t>
  </si>
  <si>
    <t>20.04.2023</t>
  </si>
  <si>
    <t>ONAC negociere fara publicare prealabila</t>
  </si>
  <si>
    <t xml:space="preserve">CONTRACT servicii de mentenanta a licentelor UMS (University Management System) și servicii de asistenta în utilizarea aplicatiei UMS </t>
  </si>
  <si>
    <t>8157/ 19.11.2021</t>
  </si>
  <si>
    <t>RED POINT SOFTWARE SOLUTIONS SRL</t>
  </si>
  <si>
    <t>02.12.2021</t>
  </si>
  <si>
    <t>01.12.2022</t>
  </si>
  <si>
    <t>90 zile calendaristice + 36 luni mentenanta</t>
  </si>
  <si>
    <t>3220/ 06.05.2022</t>
  </si>
  <si>
    <t>Contract achizitie de active corporale si necorporale, respectiv achizitia de echipamente, aplicatii informatice si licente pentru software, specifice functionarii unei infrastructuri de tip CLOUD si Big Data</t>
  </si>
  <si>
    <t>licitatie deschisa</t>
  </si>
  <si>
    <t>SC CLOUDSYS TELECOM SRL</t>
  </si>
  <si>
    <t>12.05.2022</t>
  </si>
  <si>
    <t>proiect CLOUD, cod SMIS 124883</t>
  </si>
  <si>
    <t>3690/ 23.05.2022</t>
  </si>
  <si>
    <t>Contract de elaborare a documentațiilor tehnico - economice  pentru realizarea lucrărilor de intervenții la construcțiile existente documentație de avizare a lucrărilor de intervenție (D.A.L.I.) pentru ,,Consolidare, Reabilitare și Modernizare Sală de Sport” Universitatea Maritimă din Constanța B-dul. Aurel Vlaicu nr.123</t>
  </si>
  <si>
    <t>KAT CONCEPT DESIGN SRL</t>
  </si>
  <si>
    <t>4211/ 07.06.2022</t>
  </si>
  <si>
    <t>Contract Echipamente laborator disciplina Bazele Electrotehnicii</t>
  </si>
  <si>
    <t>SC TECHNO VOLT SRL</t>
  </si>
  <si>
    <t xml:space="preserve">bugetul de stat </t>
  </si>
  <si>
    <t>07.06.2022</t>
  </si>
  <si>
    <t>12.10.2022</t>
  </si>
  <si>
    <t>4316; 4317/ 09.06.2022</t>
  </si>
  <si>
    <t>Licitatie deschisa</t>
  </si>
  <si>
    <t>SC NAVTRON SRL</t>
  </si>
  <si>
    <t>KONGSBERG DIGITAL AS (subcontractant)</t>
  </si>
  <si>
    <t>proiect POR 2014-2020, COD SMIS 120979 completat cu bugetul de stat/VP</t>
  </si>
  <si>
    <t>CONTRACT Servicii de productie si difuzare in mediul online de materiale educationale in scop didactic</t>
  </si>
  <si>
    <t>CONTRACTE "Simulatoare: LOT 1_Simulator de instruire în manipularea
generală a mărfurilor și operarea specifică a macaralelor;
LOT 2_Simulator ballast”</t>
  </si>
  <si>
    <t>5273/ 27.06.2022</t>
  </si>
  <si>
    <t xml:space="preserve">FOCUSPRESS ONLINE SRL </t>
  </si>
  <si>
    <t>INTERSAT SRL (subcontractant)</t>
  </si>
  <si>
    <t>3367700 și 327250</t>
  </si>
  <si>
    <t>AA1 (3707/23.05.2021) = 20.136,91 lei</t>
  </si>
  <si>
    <t xml:space="preserve">Mădălina Moldoveanu </t>
  </si>
  <si>
    <t>CONTRACT Servicii de formare profesionala in domeniul Dynamic positioning (DP)</t>
  </si>
  <si>
    <t>CONTRACT Sistem de tip software integrat pentru biblioteca</t>
  </si>
  <si>
    <t>6271/ 22.07.2022</t>
  </si>
  <si>
    <t xml:space="preserve">IME ROMANIA  SRL </t>
  </si>
  <si>
    <t>5928/ 14.07.2022</t>
  </si>
  <si>
    <t>Procedura proprie</t>
  </si>
  <si>
    <t>DP&amp;OFFSHORE EXPERT SRL</t>
  </si>
  <si>
    <t>6269/22.07.2022</t>
  </si>
  <si>
    <t>Serviciilor de auditare energetică a clădirii – Sediul Central al Universităţii Maritime din Constanța situat în str. Mircea cel Bătrân nr. 104, mun. Constanța</t>
  </si>
  <si>
    <t>SC POLI CONSTRUCT TEHNIC SRL</t>
  </si>
  <si>
    <r>
      <rPr>
        <sz val="10"/>
        <color theme="1"/>
        <rFont val="Calibri"/>
        <family val="2"/>
        <scheme val="minor"/>
      </rPr>
      <t xml:space="preserve">Servicii de elaborare expertiză tehnică structurală pentru clădirea – Sediul Central al Universităţii Maritime din Constanța, situată în str. Mircea cel Bătrân nr. 104, mun. Constanța, în vederea evaluării stării tehnice a structurii de rezistență a clădirii, stabilirea clasei de </t>
    </r>
    <r>
      <rPr>
        <b/>
        <sz val="10"/>
        <color theme="1"/>
        <rFont val="Calibri"/>
        <family val="2"/>
        <scheme val="minor"/>
      </rPr>
      <t xml:space="preserve">risc </t>
    </r>
    <r>
      <rPr>
        <sz val="10"/>
        <color theme="1"/>
        <rFont val="Calibri"/>
        <family val="2"/>
        <scheme val="minor"/>
      </rPr>
      <t>seismic și prezentarea, dacă este cazul, a propunerilor de intervenții de reabilitare structurală, pentru renovarea energetică, moderată sau aprofundată, a clădiri</t>
    </r>
  </si>
  <si>
    <t>MASLAEV CONSULTING SRL</t>
  </si>
  <si>
    <t>6665/01.08.2022</t>
  </si>
  <si>
    <t>7272/ 29.08.2022</t>
  </si>
  <si>
    <t>Lucrări de reparații curente la corp sud cladire C3-Biblioteca, la fatade si amenajari exterioare la intreaga cladire, Complex Sportiv Universitar Neptun</t>
  </si>
  <si>
    <t>GRUP REYNA CONSTRUCT SRL</t>
  </si>
  <si>
    <t>35 zile calendaristice</t>
  </si>
  <si>
    <t>7190/ 24.08.2022</t>
  </si>
  <si>
    <t>Servicii de operare și asistență tehnică la instruire pentru laboratorul GMDSS (Global Maritime Distress and Safety System)</t>
  </si>
  <si>
    <t>LEGĂNEL RADIOCOMUNICAȚII SRL</t>
  </si>
  <si>
    <t>7099/18.08.2022</t>
  </si>
  <si>
    <t>Produse de cazarmament pentru caminele studentesti ale Universitatii Maritime din Constanta</t>
  </si>
  <si>
    <t>SC ANDA CONFECTION CAMI SRL</t>
  </si>
  <si>
    <t>18.08.2022</t>
  </si>
  <si>
    <t>25.08.2022</t>
  </si>
  <si>
    <t>01.09.2022</t>
  </si>
  <si>
    <t>7836/16.09.2022</t>
  </si>
  <si>
    <t>Servicii de promovare a ofertei educaționale incluzive a Universității Maritime din Constanţa prin desfăşurarea unei campanii de marketing online cu ajutorul unui sistem dedicat de tip CRM adaptat necesităţilor universităţii</t>
  </si>
  <si>
    <t>proiect CNFIS-FDI-2022-0440</t>
  </si>
  <si>
    <t>16.09.2022</t>
  </si>
  <si>
    <t>15.12.2022</t>
  </si>
  <si>
    <t>CLEVER &amp; DYNAMIC SYSTEMS SRL</t>
  </si>
  <si>
    <t>8356/26.09.2022</t>
  </si>
  <si>
    <t>”PATURI METALICE SUPRAPUSE, 30 seturi” și  “SALTEA SUPERORTOPEDICĂ LUX 200x90x24cm (PRODUCĂTOR SALTEX MOB SRL), 140 buc”</t>
  </si>
  <si>
    <t>MERVAL GRUP SRL</t>
  </si>
  <si>
    <t xml:space="preserve">p. Sef Serviciu, Ing. Cristalina STOIAN   </t>
  </si>
  <si>
    <t>9046/ 13.10.2022</t>
  </si>
  <si>
    <t>Computere de birou AIO - 27 bucati</t>
  </si>
  <si>
    <t>RODAX MANAGEMENT SRL</t>
  </si>
  <si>
    <t>13.10.2022</t>
  </si>
  <si>
    <t>28.10.2022</t>
  </si>
  <si>
    <t>COMTEH</t>
  </si>
  <si>
    <t>14.06.2022</t>
  </si>
  <si>
    <t>13.04.2023</t>
  </si>
  <si>
    <t>27.06.2022</t>
  </si>
  <si>
    <t>27.06.2023</t>
  </si>
  <si>
    <t>20.07.2022</t>
  </si>
  <si>
    <t>19.07.2023</t>
  </si>
  <si>
    <t>26.07.2022</t>
  </si>
  <si>
    <t>27.07.2022</t>
  </si>
  <si>
    <t>26.08.2022</t>
  </si>
  <si>
    <t>04.08.2022</t>
  </si>
  <si>
    <t>29.08.2022</t>
  </si>
  <si>
    <t>31.08.2023</t>
  </si>
  <si>
    <t>26.09.2022</t>
  </si>
  <si>
    <t>16.10.2022</t>
  </si>
  <si>
    <t>8517/ 30.09.2022</t>
  </si>
  <si>
    <t>Mobilier lot 6-scaune-zona 2</t>
  </si>
  <si>
    <t>licitatie deschisa centralizata ONAC</t>
  </si>
  <si>
    <t>ANTARES ROMANIA SRL</t>
  </si>
  <si>
    <t>03.10.2022</t>
  </si>
  <si>
    <t>act aditional 8542/30.09.2022</t>
  </si>
  <si>
    <t>16.04.2023</t>
  </si>
  <si>
    <t>23.05.2022</t>
  </si>
  <si>
    <t>22.05.2023</t>
  </si>
  <si>
    <t>ANEXA 1 LA PROGRAMUL ANUAL AL ACHIZIȚIILOR PUBLICE_CENTRALIZATORUL CONTRACTELOR DE ACHIZIȚIE PUBLICĂ DE PESTE 5000 DE EURO - 2022</t>
  </si>
  <si>
    <t>9656/ 04.11.2022</t>
  </si>
  <si>
    <t>Lucrari de reparatii curente la Cladire C2 - Spatii administrative, imobil cu o suprafata desfasurata de Scd=75 mp, situat in B-dul Aurel Vlaicu nr. 123, constand in lucrari la fatade si amenajari exterioare la intreaga cladire, acoperis, terasa, spatii interioare si instalatii electrice si sanitare interioare si exterioare</t>
  </si>
  <si>
    <t>DRALEX EDIL CONSTRUCT SRL</t>
  </si>
  <si>
    <t>conform data mentionata in ordinul de incepere a lucrarilor</t>
  </si>
  <si>
    <t>40 zile calendaristice</t>
  </si>
  <si>
    <t>9776/ 08.11.2022</t>
  </si>
  <si>
    <t>Emitere legitimatii multifunctionale ISIC-UMC si ITIC-UMC in format digital</t>
  </si>
  <si>
    <t>Asociatia pentru Sprijinirea Tinerilor, Studentilor si Profesorilor</t>
  </si>
  <si>
    <t>proiect CNFIS-FDI-2022-0639</t>
  </si>
  <si>
    <t>08.11.2022</t>
  </si>
  <si>
    <t>08.11.2023</t>
  </si>
  <si>
    <t>9787/ 09.11.2022</t>
  </si>
  <si>
    <t>Dante International SA</t>
  </si>
  <si>
    <t>proiect „CYMAROP”, cod MySMIS 151003</t>
  </si>
  <si>
    <t>9808/ 09.11.2022</t>
  </si>
  <si>
    <t>9809/ 09.11.2022</t>
  </si>
  <si>
    <t>LOT 1-Echipamente hardware</t>
  </si>
  <si>
    <t>LOT 2-Software de bază</t>
  </si>
  <si>
    <t>LOT 3-Software de laborator și monitorizare</t>
  </si>
  <si>
    <t>ROMSYM DATA SRL</t>
  </si>
  <si>
    <t>10 zile da la data din ordinul de incepere</t>
  </si>
  <si>
    <t>90 zile da la data din ordinul de incepere</t>
  </si>
  <si>
    <t>132142/23.11.2022</t>
  </si>
  <si>
    <t>Furnizare cu montare și punere în funcțiune Centrala termica murala 80KW (inclusiv piese, accesorii și materiale mărunte necesare); Servicii de proiectare și avizare</t>
  </si>
  <si>
    <t>BLACK SEA SUPPLIERS SRL</t>
  </si>
  <si>
    <t>23.11.2022</t>
  </si>
  <si>
    <t>20 zile lucratoare de la data din ordinul de incepere</t>
  </si>
  <si>
    <t>conform factura</t>
  </si>
  <si>
    <t>10259/29.11.2022</t>
  </si>
  <si>
    <t>Album de prezentare a UMC 150 buc in limba engleza, 96 pagini in format 245 mm/220 mm; ghidul studentului international al UMC 150 buc in limba engleza, 36 pagini in format 170 mm/210 mm</t>
  </si>
  <si>
    <t>ROMART DESIGN SRL</t>
  </si>
  <si>
    <t>29.11.2022</t>
  </si>
  <si>
    <t>16.12.2022</t>
  </si>
  <si>
    <t>10355/07.12.2022</t>
  </si>
  <si>
    <t>"Mobiler (LOT 1, LOT 2,        LOT 3)"</t>
  </si>
  <si>
    <t>licitatie deschisă</t>
  </si>
  <si>
    <t>LOT 1: 4 ofertanți LOT 2: 4 ofertanți</t>
  </si>
  <si>
    <t>OVO DESIGN FURNITURE GROUP SRL</t>
  </si>
  <si>
    <t>proiect POR cod MySMIS 120979</t>
  </si>
  <si>
    <t>10483/12.12.2022</t>
  </si>
  <si>
    <t>Computere de birou AIO - 10 buc</t>
  </si>
  <si>
    <t>SC SHAROLT GROUP SRL</t>
  </si>
  <si>
    <t>12.12.2022</t>
  </si>
  <si>
    <t>27.12.2022</t>
  </si>
  <si>
    <t>10324/05.12.2022</t>
  </si>
  <si>
    <t>02.12.2022</t>
  </si>
  <si>
    <t>01.12.2023</t>
  </si>
  <si>
    <t>10697/19.12.2022</t>
  </si>
  <si>
    <t>Software pentru sisteme de operare si licente-Microsoft Campus and School Agreement (Campus3)-AN 2 licentiere</t>
  </si>
  <si>
    <t>SC NET BRINEL SA</t>
  </si>
  <si>
    <t>10863/28.12.2022</t>
  </si>
  <si>
    <t>2 ofertanți</t>
  </si>
  <si>
    <t>WATT DISTRIBUTOR SRL</t>
  </si>
  <si>
    <t>"Laborator multifunctional _ Stand de testat motoare termice"</t>
  </si>
  <si>
    <t>act aditional 10796/22.12.2022 = 3332 lei</t>
  </si>
  <si>
    <t>act aditional 10780/22.12.2022= 156460.06 lei</t>
  </si>
  <si>
    <t>30.04.2023</t>
  </si>
  <si>
    <t>act aditional 1 (10784/22.12.2022)</t>
  </si>
  <si>
    <t>act aditional 1 (10798/22.12.2022)</t>
  </si>
  <si>
    <t>act aditional 1 (10786/22.12.2022)</t>
  </si>
  <si>
    <t>act aditional nr 1
act aditional nr 2 (9227/19.10.2022)
act aditional nr 3 (9864/11.11.2022) cf OUG 47/2022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</si>
</sst>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418]d\ mmmm\ yyyy;@"/>
  </numFmts>
  <fonts count="10" x14ac:knownFonts="1">
    <font>
      <sz val="11"/>
      <color theme="1"/>
      <name val="Calibri"/>
      <family val="2"/>
      <scheme val="minor"/>
    </font>
    <font>
      <sz val="11"/>
      <color theme="1"/>
      <name val="Calibri"/>
      <family val="2"/>
      <scheme val="minor"/>
    </font>
    <font>
      <sz val="10"/>
      <name val="Arial"/>
      <family val="2"/>
    </font>
    <font>
      <b/>
      <sz val="10"/>
      <name val="Calibri"/>
      <family val="2"/>
      <scheme val="minor"/>
    </font>
    <font>
      <sz val="10"/>
      <name val="Calibri"/>
      <family val="2"/>
      <scheme val="minor"/>
    </font>
    <font>
      <sz val="10"/>
      <color rgb="FFFF0000"/>
      <name val="Calibri"/>
      <family val="2"/>
      <scheme val="minor"/>
    </font>
    <font>
      <b/>
      <sz val="10"/>
      <color rgb="FFFF0000"/>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2" fillId="0" borderId="0"/>
  </cellStyleXfs>
  <cellXfs count="81">
    <xf numFmtId="0" fontId="0" fillId="0" borderId="0" xfId="0"/>
    <xf numFmtId="0" fontId="4" fillId="2" borderId="0" xfId="0" applyFont="1" applyFill="1" applyAlignment="1">
      <alignment vertical="center" wrapText="1"/>
    </xf>
    <xf numFmtId="0" fontId="6" fillId="2" borderId="0" xfId="0" applyFont="1" applyFill="1" applyAlignment="1">
      <alignment horizontal="center" vertical="center" wrapText="1"/>
    </xf>
    <xf numFmtId="0" fontId="6" fillId="2" borderId="0" xfId="0" applyFont="1" applyFill="1" applyAlignment="1">
      <alignment vertical="center" wrapText="1"/>
    </xf>
    <xf numFmtId="0" fontId="6" fillId="2" borderId="0" xfId="0" applyFont="1" applyFill="1" applyBorder="1" applyAlignment="1">
      <alignment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5" fillId="2" borderId="0" xfId="0" applyFont="1" applyFill="1" applyAlignment="1">
      <alignment vertical="center" wrapText="1"/>
    </xf>
    <xf numFmtId="0" fontId="5" fillId="2" borderId="0" xfId="0" applyFont="1" applyFill="1" applyAlignment="1">
      <alignment horizontal="center" vertical="center" wrapText="1"/>
    </xf>
    <xf numFmtId="0" fontId="5" fillId="2" borderId="0" xfId="0" applyFont="1" applyFill="1" applyAlignment="1">
      <alignment horizontal="left" vertical="center" wrapText="1"/>
    </xf>
    <xf numFmtId="43" fontId="5" fillId="2" borderId="0" xfId="0" applyNumberFormat="1" applyFont="1" applyFill="1" applyAlignment="1">
      <alignment horizontal="center" vertical="center" wrapText="1"/>
    </xf>
    <xf numFmtId="0" fontId="4" fillId="2" borderId="0" xfId="0" applyFont="1" applyFill="1" applyAlignment="1">
      <alignment horizontal="center" vertical="center" wrapText="1"/>
    </xf>
    <xf numFmtId="0" fontId="4" fillId="0" borderId="0" xfId="0" applyFont="1" applyBorder="1" applyAlignment="1">
      <alignment horizontal="center" vertical="center" wrapText="1"/>
    </xf>
    <xf numFmtId="0" fontId="4" fillId="2" borderId="0" xfId="0" applyFont="1" applyFill="1" applyBorder="1" applyAlignment="1">
      <alignment horizontal="center" vertical="center" wrapText="1"/>
    </xf>
    <xf numFmtId="43" fontId="4" fillId="2" borderId="0" xfId="1" applyFont="1" applyFill="1" applyBorder="1" applyAlignment="1">
      <alignment vertical="center" wrapText="1"/>
    </xf>
    <xf numFmtId="43" fontId="6" fillId="2" borderId="0" xfId="1" applyFont="1" applyFill="1" applyBorder="1" applyAlignment="1">
      <alignment horizontal="center" vertical="center" wrapText="1"/>
    </xf>
    <xf numFmtId="43" fontId="5" fillId="2" borderId="0" xfId="1" applyFont="1" applyFill="1" applyAlignment="1">
      <alignment vertical="center" wrapText="1"/>
    </xf>
    <xf numFmtId="0" fontId="4" fillId="2" borderId="1" xfId="0" applyFont="1" applyFill="1" applyBorder="1" applyAlignment="1">
      <alignment horizontal="left" vertical="center" wrapText="1"/>
    </xf>
    <xf numFmtId="0" fontId="4" fillId="0" borderId="1" xfId="0" quotePrefix="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1" xfId="0" quotePrefix="1" applyFont="1" applyFill="1" applyBorder="1" applyAlignment="1">
      <alignment horizontal="center" vertical="center" wrapText="1"/>
    </xf>
    <xf numFmtId="39" fontId="4" fillId="2" borderId="1" xfId="1" applyNumberFormat="1" applyFont="1" applyFill="1" applyBorder="1" applyAlignment="1">
      <alignment horizontal="right" vertical="center" wrapText="1"/>
    </xf>
    <xf numFmtId="4" fontId="4" fillId="2" borderId="1" xfId="0" applyNumberFormat="1" applyFont="1" applyFill="1" applyBorder="1" applyAlignment="1">
      <alignment vertical="center" wrapText="1"/>
    </xf>
    <xf numFmtId="0" fontId="3" fillId="2" borderId="0" xfId="0" applyFont="1" applyFill="1" applyAlignment="1">
      <alignment horizontal="center" vertical="center" wrapText="1"/>
    </xf>
    <xf numFmtId="0" fontId="3" fillId="2" borderId="0" xfId="0" applyFont="1" applyFill="1" applyAlignment="1">
      <alignment vertical="center" wrapText="1"/>
    </xf>
    <xf numFmtId="0" fontId="4" fillId="0" borderId="1" xfId="0" applyFont="1" applyBorder="1" applyAlignment="1">
      <alignment horizontal="left" vertical="center" wrapText="1"/>
    </xf>
    <xf numFmtId="43" fontId="4" fillId="0" borderId="1" xfId="1" applyFont="1" applyBorder="1" applyAlignment="1">
      <alignment vertical="center" wrapText="1"/>
    </xf>
    <xf numFmtId="0" fontId="4" fillId="0" borderId="1" xfId="0" applyFont="1" applyBorder="1" applyAlignment="1">
      <alignment vertical="center" wrapText="1"/>
    </xf>
    <xf numFmtId="43" fontId="4" fillId="0" borderId="1" xfId="1" applyFont="1" applyBorder="1" applyAlignment="1">
      <alignment horizontal="right" vertical="center" wrapText="1"/>
    </xf>
    <xf numFmtId="14" fontId="4" fillId="2" borderId="1" xfId="0" applyNumberFormat="1" applyFont="1" applyFill="1" applyBorder="1" applyAlignment="1">
      <alignment vertical="center" wrapText="1"/>
    </xf>
    <xf numFmtId="43" fontId="4" fillId="0" borderId="0" xfId="1" applyFont="1" applyAlignment="1">
      <alignment vertical="center" wrapText="1"/>
    </xf>
    <xf numFmtId="43" fontId="4" fillId="2" borderId="1" xfId="1" applyFont="1" applyFill="1" applyBorder="1" applyAlignment="1">
      <alignment vertical="center" wrapText="1"/>
    </xf>
    <xf numFmtId="4" fontId="4" fillId="0" borderId="1" xfId="0" applyNumberFormat="1" applyFont="1" applyFill="1" applyBorder="1" applyAlignment="1">
      <alignment horizontal="center" vertical="center" wrapText="1"/>
    </xf>
    <xf numFmtId="39" fontId="4" fillId="2" borderId="0" xfId="0" applyNumberFormat="1" applyFont="1" applyFill="1" applyAlignment="1">
      <alignment vertical="center" wrapText="1"/>
    </xf>
    <xf numFmtId="43" fontId="4" fillId="2" borderId="1" xfId="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43" fontId="4" fillId="2" borderId="1" xfId="1" applyFont="1" applyFill="1" applyBorder="1" applyAlignment="1">
      <alignment horizontal="right" vertical="center" wrapText="1"/>
    </xf>
    <xf numFmtId="0" fontId="4" fillId="2" borderId="0" xfId="0"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0" fontId="7" fillId="0" borderId="0" xfId="0" applyFont="1" applyAlignment="1">
      <alignment vertical="center"/>
    </xf>
    <xf numFmtId="4" fontId="7" fillId="0" borderId="0" xfId="0" applyNumberFormat="1" applyFont="1" applyFill="1" applyAlignment="1">
      <alignment horizontal="center" vertical="center"/>
    </xf>
    <xf numFmtId="39" fontId="4" fillId="0" borderId="1" xfId="1" applyNumberFormat="1" applyFont="1" applyFill="1" applyBorder="1" applyAlignment="1">
      <alignment horizontal="center" vertical="center" wrapText="1"/>
    </xf>
    <xf numFmtId="4" fontId="4" fillId="0" borderId="1" xfId="1" applyNumberFormat="1" applyFont="1" applyFill="1" applyBorder="1" applyAlignment="1">
      <alignment horizontal="center" vertical="center" wrapText="1"/>
    </xf>
    <xf numFmtId="0" fontId="7" fillId="0" borderId="1" xfId="0" applyFont="1" applyBorder="1" applyAlignment="1">
      <alignment wrapText="1"/>
    </xf>
    <xf numFmtId="0" fontId="7" fillId="0" borderId="1" xfId="0" applyFont="1" applyBorder="1" applyAlignment="1">
      <alignment horizontal="center" wrapText="1"/>
    </xf>
    <xf numFmtId="0" fontId="8" fillId="0" borderId="1" xfId="0" applyFont="1" applyBorder="1" applyAlignment="1">
      <alignment wrapText="1"/>
    </xf>
    <xf numFmtId="0" fontId="3" fillId="2" borderId="1" xfId="0" applyFont="1" applyFill="1" applyBorder="1" applyAlignment="1">
      <alignment horizontal="center" vertical="center" wrapText="1"/>
    </xf>
    <xf numFmtId="0" fontId="4" fillId="0" borderId="1" xfId="0" applyFont="1" applyBorder="1" applyAlignment="1">
      <alignment horizontal="justify" vertical="center" wrapText="1"/>
    </xf>
    <xf numFmtId="0" fontId="7" fillId="0" borderId="1" xfId="0" applyFont="1" applyFill="1" applyBorder="1"/>
    <xf numFmtId="0" fontId="7" fillId="0" borderId="0" xfId="0" applyFont="1"/>
    <xf numFmtId="0" fontId="4" fillId="2" borderId="1" xfId="2" applyFont="1" applyFill="1" applyBorder="1" applyAlignment="1">
      <alignment horizontal="left" vertical="center" wrapText="1"/>
    </xf>
    <xf numFmtId="0" fontId="7" fillId="0" borderId="0" xfId="0" applyFont="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4" fillId="0" borderId="0" xfId="0" applyFont="1" applyAlignment="1">
      <alignment horizontal="center" vertical="center" wrapText="1"/>
    </xf>
    <xf numFmtId="43" fontId="4" fillId="0" borderId="0" xfId="1" applyFont="1" applyBorder="1" applyAlignment="1">
      <alignment horizontal="center" vertical="center" wrapText="1"/>
    </xf>
    <xf numFmtId="0" fontId="4" fillId="0" borderId="0" xfId="0" applyFont="1" applyBorder="1" applyAlignment="1">
      <alignment horizontal="left" vertical="center" wrapText="1"/>
    </xf>
    <xf numFmtId="4" fontId="4" fillId="0" borderId="0" xfId="0" applyNumberFormat="1" applyFont="1" applyBorder="1" applyAlignment="1">
      <alignment horizontal="center" vertical="center" wrapText="1"/>
    </xf>
    <xf numFmtId="164" fontId="4" fillId="0" borderId="0" xfId="0" applyNumberFormat="1" applyFont="1" applyBorder="1" applyAlignment="1">
      <alignment horizontal="center" vertical="center" wrapText="1"/>
    </xf>
    <xf numFmtId="0" fontId="4" fillId="0" borderId="0" xfId="0" applyFont="1"/>
    <xf numFmtId="0" fontId="7" fillId="0" borderId="0" xfId="0" applyFont="1" applyAlignment="1">
      <alignment vertical="top" wrapText="1"/>
    </xf>
    <xf numFmtId="0" fontId="4" fillId="0" borderId="1" xfId="0" applyFont="1" applyFill="1" applyBorder="1" applyAlignment="1">
      <alignment horizontal="justify" vertical="center" wrapText="1"/>
    </xf>
    <xf numFmtId="0" fontId="7" fillId="0" borderId="1" xfId="0" applyFont="1" applyBorder="1" applyAlignment="1">
      <alignment horizontal="left" vertical="top" wrapText="1"/>
    </xf>
    <xf numFmtId="0" fontId="9" fillId="0" borderId="0" xfId="0" applyFont="1" applyAlignment="1">
      <alignment vertical="center"/>
    </xf>
    <xf numFmtId="0" fontId="4" fillId="0" borderId="0" xfId="0" applyFont="1" applyFill="1" applyBorder="1" applyAlignment="1">
      <alignment horizontal="center" vertical="center" wrapText="1"/>
    </xf>
    <xf numFmtId="0" fontId="7" fillId="0" borderId="0" xfId="0" applyFont="1" applyBorder="1" applyAlignment="1">
      <alignment wrapText="1"/>
    </xf>
    <xf numFmtId="0" fontId="7" fillId="0" borderId="0" xfId="0" applyFont="1" applyBorder="1" applyAlignment="1">
      <alignment vertical="center" wrapText="1"/>
    </xf>
    <xf numFmtId="14" fontId="4" fillId="2" borderId="0" xfId="0" applyNumberFormat="1" applyFont="1" applyFill="1" applyBorder="1" applyAlignment="1">
      <alignment horizontal="center" vertical="center" wrapText="1"/>
    </xf>
    <xf numFmtId="4" fontId="4" fillId="2" borderId="0" xfId="0" applyNumberFormat="1" applyFont="1" applyFill="1" applyBorder="1" applyAlignment="1">
      <alignment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43" fontId="3" fillId="2" borderId="1" xfId="1"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7" fillId="0" borderId="0" xfId="0" applyFont="1" applyAlignment="1"/>
    <xf numFmtId="0" fontId="4" fillId="2" borderId="0" xfId="0" applyFont="1" applyFill="1" applyAlignment="1">
      <alignment horizontal="center" vertical="center" wrapText="1"/>
    </xf>
    <xf numFmtId="0" fontId="7" fillId="2" borderId="0" xfId="0" applyFont="1" applyFill="1" applyAlignment="1">
      <alignment horizontal="center" vertical="center" wrapText="1"/>
    </xf>
  </cellXfs>
  <cellStyles count="3">
    <cellStyle name="Comma" xfId="1" builtinId="3"/>
    <cellStyle name="Normal" xfId="0" builtinId="0"/>
    <cellStyle name="Normal 2" xfId="2"/>
  </cellStyles>
  <dxfs count="0"/>
  <tableStyles count="0" defaultTableStyle="TableStyleMedium2" defaultPivotStyle="PivotStyleLight16"/>
  <colors>
    <mruColors>
      <color rgb="FF99CCFF"/>
      <color rgb="FF1700C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tabSelected="1" topLeftCell="D1" workbookViewId="0">
      <selection activeCell="N6" sqref="N6"/>
    </sheetView>
  </sheetViews>
  <sheetFormatPr defaultColWidth="9.140625" defaultRowHeight="12.75" x14ac:dyDescent="0.25"/>
  <cols>
    <col min="1" max="1" width="6.5703125" style="8" customWidth="1"/>
    <col min="2" max="2" width="14.5703125" style="9" customWidth="1"/>
    <col min="3" max="3" width="11.28515625" style="8" customWidth="1"/>
    <col min="4" max="4" width="23.42578125" style="9" customWidth="1"/>
    <col min="5" max="5" width="10.85546875" style="8" customWidth="1"/>
    <col min="6" max="6" width="9.28515625" style="8" bestFit="1" customWidth="1"/>
    <col min="7" max="7" width="13.42578125" style="8" customWidth="1"/>
    <col min="8" max="8" width="11.140625" style="8" customWidth="1"/>
    <col min="9" max="9" width="16.42578125" style="16" customWidth="1"/>
    <col min="10" max="10" width="10.5703125" style="8" customWidth="1"/>
    <col min="11" max="11" width="15.5703125" style="7" customWidth="1"/>
    <col min="12" max="12" width="12.140625" style="7" customWidth="1"/>
    <col min="13" max="13" width="16.85546875" style="7" customWidth="1"/>
    <col min="14" max="14" width="16.140625" style="8" customWidth="1"/>
    <col min="15" max="15" width="10" style="8" customWidth="1"/>
    <col min="16" max="16" width="12.85546875" style="7" customWidth="1"/>
    <col min="17" max="17" width="12.85546875" style="8" customWidth="1"/>
    <col min="18" max="18" width="10.28515625" style="7" bestFit="1" customWidth="1"/>
    <col min="19" max="16384" width="9.140625" style="7"/>
  </cols>
  <sheetData>
    <row r="1" spans="1:18" s="3" customFormat="1" ht="15.75" customHeight="1" x14ac:dyDescent="0.25">
      <c r="A1" s="2"/>
      <c r="B1" s="73" t="s">
        <v>217</v>
      </c>
      <c r="C1" s="73"/>
      <c r="D1" s="73"/>
      <c r="E1" s="73"/>
      <c r="F1" s="73"/>
      <c r="G1" s="73"/>
      <c r="H1" s="73"/>
      <c r="I1" s="73"/>
      <c r="J1" s="73"/>
      <c r="K1" s="73"/>
      <c r="L1" s="73"/>
      <c r="M1" s="73"/>
      <c r="N1" s="73"/>
      <c r="O1" s="73"/>
      <c r="P1" s="73"/>
      <c r="Q1" s="73"/>
    </row>
    <row r="2" spans="1:18" s="3" customFormat="1" x14ac:dyDescent="0.25">
      <c r="A2" s="2"/>
      <c r="B2" s="6"/>
      <c r="C2" s="5"/>
      <c r="D2" s="6"/>
      <c r="E2" s="5"/>
      <c r="F2" s="5"/>
      <c r="G2" s="5"/>
      <c r="H2" s="5"/>
      <c r="I2" s="15"/>
      <c r="J2" s="5"/>
      <c r="K2" s="5"/>
      <c r="L2" s="5"/>
      <c r="M2" s="4"/>
      <c r="N2" s="5"/>
      <c r="O2" s="5"/>
      <c r="P2" s="4"/>
      <c r="Q2" s="5"/>
    </row>
    <row r="3" spans="1:18" s="26" customFormat="1" ht="12.75" customHeight="1" x14ac:dyDescent="0.25">
      <c r="A3" s="72" t="s">
        <v>0</v>
      </c>
      <c r="B3" s="72" t="s">
        <v>1</v>
      </c>
      <c r="C3" s="72" t="s">
        <v>2</v>
      </c>
      <c r="D3" s="72" t="s">
        <v>3</v>
      </c>
      <c r="E3" s="72" t="s">
        <v>4</v>
      </c>
      <c r="F3" s="72" t="s">
        <v>5</v>
      </c>
      <c r="G3" s="72" t="s">
        <v>6</v>
      </c>
      <c r="H3" s="72" t="s">
        <v>7</v>
      </c>
      <c r="I3" s="74" t="s">
        <v>8</v>
      </c>
      <c r="J3" s="72" t="s">
        <v>9</v>
      </c>
      <c r="K3" s="72" t="s">
        <v>10</v>
      </c>
      <c r="L3" s="72" t="s">
        <v>11</v>
      </c>
      <c r="M3" s="72" t="s">
        <v>12</v>
      </c>
      <c r="N3" s="72" t="s">
        <v>13</v>
      </c>
      <c r="O3" s="72"/>
      <c r="P3" s="72" t="s">
        <v>14</v>
      </c>
      <c r="Q3" s="72" t="s">
        <v>15</v>
      </c>
    </row>
    <row r="4" spans="1:18" s="27" customFormat="1" ht="69.75" customHeight="1" x14ac:dyDescent="0.25">
      <c r="A4" s="72"/>
      <c r="B4" s="72"/>
      <c r="C4" s="72"/>
      <c r="D4" s="72"/>
      <c r="E4" s="72"/>
      <c r="F4" s="72"/>
      <c r="G4" s="72"/>
      <c r="H4" s="72"/>
      <c r="I4" s="74"/>
      <c r="J4" s="72"/>
      <c r="K4" s="72"/>
      <c r="L4" s="72"/>
      <c r="M4" s="72"/>
      <c r="N4" s="49" t="s">
        <v>16</v>
      </c>
      <c r="O4" s="49" t="s">
        <v>17</v>
      </c>
      <c r="P4" s="72"/>
      <c r="Q4" s="72"/>
    </row>
    <row r="5" spans="1:18" s="1" customFormat="1" ht="51" x14ac:dyDescent="0.25">
      <c r="A5" s="22">
        <v>1</v>
      </c>
      <c r="B5" s="28" t="s">
        <v>30</v>
      </c>
      <c r="C5" s="20" t="s">
        <v>67</v>
      </c>
      <c r="D5" s="17" t="s">
        <v>68</v>
      </c>
      <c r="E5" s="22" t="s">
        <v>18</v>
      </c>
      <c r="F5" s="20">
        <v>3</v>
      </c>
      <c r="G5" s="20" t="s">
        <v>69</v>
      </c>
      <c r="H5" s="18" t="s">
        <v>58</v>
      </c>
      <c r="I5" s="29">
        <f>24646*1.19</f>
        <v>29328.739999999998</v>
      </c>
      <c r="J5" s="19" t="s">
        <v>70</v>
      </c>
      <c r="K5" s="19" t="s">
        <v>71</v>
      </c>
      <c r="L5" s="20" t="s">
        <v>72</v>
      </c>
      <c r="M5" s="30"/>
      <c r="N5" s="44">
        <v>23462.99</v>
      </c>
      <c r="O5" s="32" t="s">
        <v>111</v>
      </c>
      <c r="P5" s="30"/>
      <c r="Q5" s="20" t="s">
        <v>48</v>
      </c>
    </row>
    <row r="6" spans="1:18" s="1" customFormat="1" ht="102" x14ac:dyDescent="0.2">
      <c r="A6" s="22">
        <v>2</v>
      </c>
      <c r="B6" s="28" t="s">
        <v>30</v>
      </c>
      <c r="C6" s="19" t="s">
        <v>73</v>
      </c>
      <c r="D6" s="17" t="s">
        <v>74</v>
      </c>
      <c r="E6" s="22" t="s">
        <v>21</v>
      </c>
      <c r="F6" s="20">
        <v>3</v>
      </c>
      <c r="G6" s="20" t="s">
        <v>75</v>
      </c>
      <c r="H6" s="20" t="s">
        <v>58</v>
      </c>
      <c r="I6" s="31">
        <f>99831*1.19</f>
        <v>118798.89</v>
      </c>
      <c r="J6" s="19" t="s">
        <v>70</v>
      </c>
      <c r="K6" s="19" t="s">
        <v>76</v>
      </c>
      <c r="L6" s="20" t="s">
        <v>72</v>
      </c>
      <c r="M6" s="30"/>
      <c r="N6" s="44">
        <v>84941.01</v>
      </c>
      <c r="O6" s="32" t="s">
        <v>111</v>
      </c>
      <c r="P6" s="51"/>
      <c r="Q6" s="20" t="s">
        <v>48</v>
      </c>
    </row>
    <row r="7" spans="1:18" s="1" customFormat="1" ht="133.5" customHeight="1" x14ac:dyDescent="0.25">
      <c r="A7" s="22">
        <v>3</v>
      </c>
      <c r="B7" s="28" t="s">
        <v>77</v>
      </c>
      <c r="C7" s="22" t="s">
        <v>78</v>
      </c>
      <c r="D7" s="17" t="s">
        <v>79</v>
      </c>
      <c r="E7" s="22" t="s">
        <v>21</v>
      </c>
      <c r="F7" s="20">
        <v>3</v>
      </c>
      <c r="G7" s="20" t="s">
        <v>80</v>
      </c>
      <c r="H7" s="20" t="s">
        <v>81</v>
      </c>
      <c r="I7" s="33">
        <f>14237368.46*1.19</f>
        <v>16942468.467399999</v>
      </c>
      <c r="J7" s="19" t="s">
        <v>70</v>
      </c>
      <c r="K7" s="19" t="s">
        <v>82</v>
      </c>
      <c r="L7" s="20" t="s">
        <v>72</v>
      </c>
      <c r="M7" s="30" t="s">
        <v>83</v>
      </c>
      <c r="N7" s="43">
        <v>16878018.98</v>
      </c>
      <c r="O7" s="21" t="s">
        <v>111</v>
      </c>
      <c r="P7" s="42"/>
      <c r="Q7" s="20" t="s">
        <v>48</v>
      </c>
    </row>
    <row r="8" spans="1:18" s="1" customFormat="1" ht="140.25" x14ac:dyDescent="0.2">
      <c r="A8" s="22">
        <v>4</v>
      </c>
      <c r="B8" s="28" t="s">
        <v>30</v>
      </c>
      <c r="C8" s="19" t="s">
        <v>84</v>
      </c>
      <c r="D8" s="17" t="s">
        <v>85</v>
      </c>
      <c r="E8" s="22" t="s">
        <v>18</v>
      </c>
      <c r="F8" s="20">
        <v>2</v>
      </c>
      <c r="G8" s="20" t="s">
        <v>86</v>
      </c>
      <c r="H8" s="30"/>
      <c r="I8" s="31">
        <f>36000*1.19</f>
        <v>42840</v>
      </c>
      <c r="J8" s="20" t="s">
        <v>45</v>
      </c>
      <c r="K8" s="19" t="s">
        <v>87</v>
      </c>
      <c r="L8" s="20" t="s">
        <v>72</v>
      </c>
      <c r="M8" s="52"/>
      <c r="N8" s="45">
        <v>35415</v>
      </c>
      <c r="O8" s="21" t="s">
        <v>111</v>
      </c>
      <c r="P8" s="30"/>
      <c r="Q8" s="20" t="s">
        <v>48</v>
      </c>
    </row>
    <row r="9" spans="1:18" s="1" customFormat="1" ht="89.25" x14ac:dyDescent="0.2">
      <c r="A9" s="22">
        <v>5</v>
      </c>
      <c r="B9" s="17" t="s">
        <v>77</v>
      </c>
      <c r="C9" s="22" t="s">
        <v>88</v>
      </c>
      <c r="D9" s="64" t="s">
        <v>89</v>
      </c>
      <c r="E9" s="22" t="s">
        <v>21</v>
      </c>
      <c r="F9" s="22">
        <v>3</v>
      </c>
      <c r="G9" s="22" t="s">
        <v>80</v>
      </c>
      <c r="H9" s="23" t="s">
        <v>90</v>
      </c>
      <c r="I9" s="24">
        <f>1564337.44*1.19</f>
        <v>1861561.5535999998</v>
      </c>
      <c r="J9" s="20" t="s">
        <v>91</v>
      </c>
      <c r="K9" s="19" t="s">
        <v>92</v>
      </c>
      <c r="L9" s="22" t="s">
        <v>93</v>
      </c>
      <c r="M9" s="22" t="s">
        <v>278</v>
      </c>
      <c r="N9" s="45">
        <v>2192504.69</v>
      </c>
      <c r="O9" s="21" t="s">
        <v>111</v>
      </c>
      <c r="P9" s="52"/>
      <c r="Q9" s="22" t="s">
        <v>94</v>
      </c>
    </row>
    <row r="10" spans="1:18" s="1" customFormat="1" ht="78" customHeight="1" x14ac:dyDescent="0.25">
      <c r="A10" s="22">
        <v>6</v>
      </c>
      <c r="B10" s="17" t="s">
        <v>30</v>
      </c>
      <c r="C10" s="22" t="s">
        <v>119</v>
      </c>
      <c r="D10" s="50" t="s">
        <v>118</v>
      </c>
      <c r="E10" s="22" t="s">
        <v>18</v>
      </c>
      <c r="F10" s="22">
        <v>1</v>
      </c>
      <c r="G10" s="22" t="s">
        <v>120</v>
      </c>
      <c r="H10" s="23"/>
      <c r="I10" s="24">
        <v>33929.279999999999</v>
      </c>
      <c r="J10" s="20" t="s">
        <v>45</v>
      </c>
      <c r="K10" s="19" t="s">
        <v>121</v>
      </c>
      <c r="L10" s="22" t="s">
        <v>122</v>
      </c>
      <c r="M10" s="22"/>
      <c r="N10" s="45">
        <v>33929.279999999999</v>
      </c>
      <c r="O10" s="21" t="s">
        <v>111</v>
      </c>
      <c r="P10" s="25"/>
      <c r="Q10" s="22" t="s">
        <v>101</v>
      </c>
    </row>
    <row r="11" spans="1:18" s="1" customFormat="1" ht="50.25" customHeight="1" x14ac:dyDescent="0.25">
      <c r="A11" s="22">
        <v>7</v>
      </c>
      <c r="B11" s="17" t="s">
        <v>30</v>
      </c>
      <c r="C11" s="22" t="s">
        <v>56</v>
      </c>
      <c r="D11" s="17" t="s">
        <v>24</v>
      </c>
      <c r="E11" s="22" t="s">
        <v>28</v>
      </c>
      <c r="F11" s="22">
        <v>1</v>
      </c>
      <c r="G11" s="22" t="s">
        <v>57</v>
      </c>
      <c r="H11" s="23" t="s">
        <v>58</v>
      </c>
      <c r="I11" s="34">
        <v>19992</v>
      </c>
      <c r="J11" s="22" t="s">
        <v>45</v>
      </c>
      <c r="K11" s="19" t="s">
        <v>46</v>
      </c>
      <c r="L11" s="22" t="s">
        <v>108</v>
      </c>
      <c r="M11" s="22" t="s">
        <v>272</v>
      </c>
      <c r="N11" s="35"/>
      <c r="O11" s="21" t="s">
        <v>111</v>
      </c>
      <c r="P11" s="25"/>
      <c r="Q11" s="22" t="s">
        <v>48</v>
      </c>
      <c r="R11" s="36"/>
    </row>
    <row r="12" spans="1:18" s="1" customFormat="1" ht="51" x14ac:dyDescent="0.25">
      <c r="A12" s="22">
        <v>8</v>
      </c>
      <c r="B12" s="17" t="s">
        <v>30</v>
      </c>
      <c r="C12" s="22" t="s">
        <v>36</v>
      </c>
      <c r="D12" s="17" t="s">
        <v>22</v>
      </c>
      <c r="E12" s="22" t="s">
        <v>18</v>
      </c>
      <c r="F12" s="22">
        <v>3</v>
      </c>
      <c r="G12" s="22" t="s">
        <v>29</v>
      </c>
      <c r="H12" s="22"/>
      <c r="I12" s="37">
        <f>28730*1.19</f>
        <v>34188.699999999997</v>
      </c>
      <c r="J12" s="22" t="s">
        <v>45</v>
      </c>
      <c r="K12" s="41">
        <v>44562</v>
      </c>
      <c r="L12" s="38">
        <v>44926</v>
      </c>
      <c r="M12" s="22"/>
      <c r="N12" s="35">
        <v>34188.699999999997</v>
      </c>
      <c r="O12" s="21" t="s">
        <v>111</v>
      </c>
      <c r="P12" s="22"/>
      <c r="Q12" s="22" t="s">
        <v>101</v>
      </c>
    </row>
    <row r="13" spans="1:18" s="1" customFormat="1" ht="114.75" x14ac:dyDescent="0.25">
      <c r="A13" s="22">
        <v>9</v>
      </c>
      <c r="B13" s="17" t="s">
        <v>30</v>
      </c>
      <c r="C13" s="22" t="s">
        <v>39</v>
      </c>
      <c r="D13" s="17" t="s">
        <v>20</v>
      </c>
      <c r="E13" s="22" t="s">
        <v>18</v>
      </c>
      <c r="F13" s="22">
        <v>2</v>
      </c>
      <c r="G13" s="22" t="s">
        <v>33</v>
      </c>
      <c r="H13" s="22"/>
      <c r="I13" s="37">
        <f>38000*1.19</f>
        <v>45220</v>
      </c>
      <c r="J13" s="22" t="s">
        <v>45</v>
      </c>
      <c r="K13" s="41">
        <v>44562</v>
      </c>
      <c r="L13" s="38">
        <v>44926</v>
      </c>
      <c r="M13" s="22"/>
      <c r="N13" s="35">
        <v>32862.18</v>
      </c>
      <c r="O13" s="21" t="s">
        <v>111</v>
      </c>
      <c r="P13" s="22"/>
      <c r="Q13" s="22" t="s">
        <v>101</v>
      </c>
    </row>
    <row r="14" spans="1:18" s="1" customFormat="1" ht="51" x14ac:dyDescent="0.25">
      <c r="A14" s="22">
        <v>10</v>
      </c>
      <c r="B14" s="17" t="s">
        <v>31</v>
      </c>
      <c r="C14" s="22" t="s">
        <v>63</v>
      </c>
      <c r="D14" s="17" t="s">
        <v>59</v>
      </c>
      <c r="E14" s="22" t="s">
        <v>18</v>
      </c>
      <c r="F14" s="22">
        <v>2</v>
      </c>
      <c r="G14" s="22" t="s">
        <v>60</v>
      </c>
      <c r="H14" s="23"/>
      <c r="I14" s="37">
        <v>49806.76</v>
      </c>
      <c r="J14" s="22" t="s">
        <v>45</v>
      </c>
      <c r="K14" s="41" t="s">
        <v>61</v>
      </c>
      <c r="L14" s="38" t="s">
        <v>62</v>
      </c>
      <c r="M14" s="23"/>
      <c r="N14" s="45">
        <v>49806.76</v>
      </c>
      <c r="O14" s="21" t="s">
        <v>111</v>
      </c>
      <c r="P14" s="34">
        <v>49806.76</v>
      </c>
      <c r="Q14" s="22" t="s">
        <v>101</v>
      </c>
    </row>
    <row r="15" spans="1:18" s="1" customFormat="1" ht="25.5" x14ac:dyDescent="0.25">
      <c r="A15" s="22">
        <v>11</v>
      </c>
      <c r="B15" s="17" t="s">
        <v>30</v>
      </c>
      <c r="C15" s="22" t="s">
        <v>40</v>
      </c>
      <c r="D15" s="17" t="s">
        <v>34</v>
      </c>
      <c r="E15" s="22" t="s">
        <v>18</v>
      </c>
      <c r="F15" s="22">
        <v>2</v>
      </c>
      <c r="G15" s="22" t="s">
        <v>35</v>
      </c>
      <c r="H15" s="22"/>
      <c r="I15" s="37">
        <f>57545.07*1.19</f>
        <v>68478.633300000001</v>
      </c>
      <c r="J15" s="22" t="s">
        <v>45</v>
      </c>
      <c r="K15" s="41" t="s">
        <v>61</v>
      </c>
      <c r="L15" s="38" t="s">
        <v>62</v>
      </c>
      <c r="M15" s="22"/>
      <c r="N15" s="35">
        <v>15949.61</v>
      </c>
      <c r="O15" s="21" t="s">
        <v>111</v>
      </c>
      <c r="P15" s="22"/>
      <c r="Q15" s="22" t="s">
        <v>101</v>
      </c>
    </row>
    <row r="16" spans="1:18" s="1" customFormat="1" ht="63.75" x14ac:dyDescent="0.25">
      <c r="A16" s="22">
        <v>12</v>
      </c>
      <c r="B16" s="17" t="s">
        <v>30</v>
      </c>
      <c r="C16" s="22" t="s">
        <v>42</v>
      </c>
      <c r="D16" s="17" t="s">
        <v>19</v>
      </c>
      <c r="E16" s="22" t="s">
        <v>18</v>
      </c>
      <c r="F16" s="22">
        <v>2</v>
      </c>
      <c r="G16" s="22" t="s">
        <v>32</v>
      </c>
      <c r="H16" s="22"/>
      <c r="I16" s="37">
        <f>3700*12*1.19</f>
        <v>52836</v>
      </c>
      <c r="J16" s="22" t="s">
        <v>45</v>
      </c>
      <c r="K16" s="41" t="s">
        <v>61</v>
      </c>
      <c r="L16" s="38" t="s">
        <v>62</v>
      </c>
      <c r="M16" s="22"/>
      <c r="N16" s="35">
        <v>30464</v>
      </c>
      <c r="O16" s="21" t="s">
        <v>111</v>
      </c>
      <c r="P16" s="22"/>
      <c r="Q16" s="22" t="s">
        <v>101</v>
      </c>
    </row>
    <row r="17" spans="1:17" s="1" customFormat="1" ht="69.75" customHeight="1" x14ac:dyDescent="0.25">
      <c r="A17" s="22">
        <v>13</v>
      </c>
      <c r="B17" s="17" t="s">
        <v>30</v>
      </c>
      <c r="C17" s="22" t="s">
        <v>41</v>
      </c>
      <c r="D17" s="17" t="s">
        <v>38</v>
      </c>
      <c r="E17" s="22" t="s">
        <v>18</v>
      </c>
      <c r="F17" s="22">
        <v>3</v>
      </c>
      <c r="G17" s="22" t="s">
        <v>37</v>
      </c>
      <c r="H17" s="22"/>
      <c r="I17" s="37">
        <f>3.39*8000*1.19</f>
        <v>32272.799999999999</v>
      </c>
      <c r="J17" s="22" t="s">
        <v>45</v>
      </c>
      <c r="K17" s="41" t="s">
        <v>61</v>
      </c>
      <c r="L17" s="38" t="s">
        <v>274</v>
      </c>
      <c r="M17" s="22" t="s">
        <v>275</v>
      </c>
      <c r="N17" s="35">
        <v>14189.23</v>
      </c>
      <c r="O17" s="21" t="s">
        <v>111</v>
      </c>
      <c r="P17" s="22"/>
      <c r="Q17" s="22" t="s">
        <v>94</v>
      </c>
    </row>
    <row r="18" spans="1:17" s="1" customFormat="1" ht="69.75" customHeight="1" x14ac:dyDescent="0.25">
      <c r="A18" s="22">
        <v>14</v>
      </c>
      <c r="B18" s="17" t="s">
        <v>30</v>
      </c>
      <c r="C18" s="22" t="s">
        <v>55</v>
      </c>
      <c r="D18" s="17" t="s">
        <v>43</v>
      </c>
      <c r="E18" s="22" t="s">
        <v>18</v>
      </c>
      <c r="F18" s="22">
        <v>1</v>
      </c>
      <c r="G18" s="22" t="s">
        <v>44</v>
      </c>
      <c r="H18" s="22"/>
      <c r="I18" s="37">
        <v>22705.200000000001</v>
      </c>
      <c r="J18" s="22" t="s">
        <v>45</v>
      </c>
      <c r="K18" s="22" t="s">
        <v>46</v>
      </c>
      <c r="L18" s="22" t="s">
        <v>274</v>
      </c>
      <c r="M18" s="22" t="s">
        <v>276</v>
      </c>
      <c r="N18" s="35">
        <v>22705.200000000001</v>
      </c>
      <c r="O18" s="21" t="s">
        <v>111</v>
      </c>
      <c r="P18" s="22"/>
      <c r="Q18" s="22" t="s">
        <v>48</v>
      </c>
    </row>
    <row r="19" spans="1:17" s="1" customFormat="1" ht="69.75" customHeight="1" x14ac:dyDescent="0.25">
      <c r="A19" s="22">
        <v>15</v>
      </c>
      <c r="B19" s="17" t="s">
        <v>30</v>
      </c>
      <c r="C19" s="22" t="s">
        <v>41</v>
      </c>
      <c r="D19" s="17" t="s">
        <v>49</v>
      </c>
      <c r="E19" s="22" t="s">
        <v>18</v>
      </c>
      <c r="F19" s="22">
        <v>1</v>
      </c>
      <c r="G19" s="22" t="s">
        <v>44</v>
      </c>
      <c r="H19" s="22"/>
      <c r="I19" s="39" t="s">
        <v>50</v>
      </c>
      <c r="J19" s="22" t="s">
        <v>45</v>
      </c>
      <c r="K19" s="22" t="s">
        <v>46</v>
      </c>
      <c r="L19" s="22" t="s">
        <v>274</v>
      </c>
      <c r="M19" s="22" t="s">
        <v>277</v>
      </c>
      <c r="N19" s="35">
        <v>9424.7999999999993</v>
      </c>
      <c r="O19" s="21" t="s">
        <v>111</v>
      </c>
      <c r="P19" s="22"/>
      <c r="Q19" s="22" t="s">
        <v>48</v>
      </c>
    </row>
    <row r="20" spans="1:17" s="1" customFormat="1" ht="73.5" customHeight="1" x14ac:dyDescent="0.25">
      <c r="A20" s="22">
        <v>16</v>
      </c>
      <c r="B20" s="17" t="s">
        <v>30</v>
      </c>
      <c r="C20" s="22" t="s">
        <v>54</v>
      </c>
      <c r="D20" s="17" t="s">
        <v>25</v>
      </c>
      <c r="E20" s="22" t="s">
        <v>18</v>
      </c>
      <c r="F20" s="22">
        <v>2</v>
      </c>
      <c r="G20" s="22" t="s">
        <v>51</v>
      </c>
      <c r="H20" s="23"/>
      <c r="I20" s="39" t="s">
        <v>52</v>
      </c>
      <c r="J20" s="22" t="s">
        <v>53</v>
      </c>
      <c r="K20" s="22" t="s">
        <v>46</v>
      </c>
      <c r="L20" s="22" t="s">
        <v>47</v>
      </c>
      <c r="M20" s="22"/>
      <c r="N20" s="35">
        <v>54500</v>
      </c>
      <c r="O20" s="21" t="s">
        <v>111</v>
      </c>
      <c r="P20" s="25"/>
      <c r="Q20" s="22" t="s">
        <v>101</v>
      </c>
    </row>
    <row r="21" spans="1:17" s="1" customFormat="1" ht="67.5" customHeight="1" x14ac:dyDescent="0.25">
      <c r="A21" s="22">
        <v>17</v>
      </c>
      <c r="B21" s="17" t="s">
        <v>30</v>
      </c>
      <c r="C21" s="22" t="s">
        <v>66</v>
      </c>
      <c r="D21" s="17" t="s">
        <v>23</v>
      </c>
      <c r="E21" s="22" t="s">
        <v>28</v>
      </c>
      <c r="F21" s="22">
        <v>4</v>
      </c>
      <c r="G21" s="22" t="s">
        <v>64</v>
      </c>
      <c r="H21" s="23"/>
      <c r="I21" s="34">
        <v>721268.33</v>
      </c>
      <c r="J21" s="22" t="s">
        <v>45</v>
      </c>
      <c r="K21" s="22" t="s">
        <v>65</v>
      </c>
      <c r="L21" s="22" t="s">
        <v>108</v>
      </c>
      <c r="M21" s="22" t="s">
        <v>273</v>
      </c>
      <c r="N21" s="35">
        <v>617568.29</v>
      </c>
      <c r="O21" s="21" t="s">
        <v>111</v>
      </c>
      <c r="P21" s="25"/>
      <c r="Q21" s="22" t="s">
        <v>48</v>
      </c>
    </row>
    <row r="22" spans="1:17" s="1" customFormat="1" ht="191.25" x14ac:dyDescent="0.25">
      <c r="A22" s="22">
        <v>18</v>
      </c>
      <c r="B22" s="17" t="s">
        <v>77</v>
      </c>
      <c r="C22" s="22" t="s">
        <v>96</v>
      </c>
      <c r="D22" s="53" t="s">
        <v>95</v>
      </c>
      <c r="E22" s="22" t="s">
        <v>18</v>
      </c>
      <c r="F22" s="22">
        <v>2</v>
      </c>
      <c r="G22" s="22" t="s">
        <v>193</v>
      </c>
      <c r="H22" s="23"/>
      <c r="I22" s="34">
        <f>199011.69*1.19</f>
        <v>236823.9111</v>
      </c>
      <c r="J22" s="22" t="s">
        <v>45</v>
      </c>
      <c r="K22" s="22" t="s">
        <v>97</v>
      </c>
      <c r="L22" s="22" t="s">
        <v>123</v>
      </c>
      <c r="M22" s="22"/>
      <c r="N22" s="35">
        <v>205764.91</v>
      </c>
      <c r="O22" s="21" t="s">
        <v>111</v>
      </c>
      <c r="P22" s="25"/>
      <c r="Q22" s="22" t="s">
        <v>48</v>
      </c>
    </row>
    <row r="23" spans="1:17" s="1" customFormat="1" ht="44.25" customHeight="1" x14ac:dyDescent="0.25">
      <c r="A23" s="22">
        <v>19</v>
      </c>
      <c r="B23" s="17" t="s">
        <v>31</v>
      </c>
      <c r="C23" s="22" t="s">
        <v>106</v>
      </c>
      <c r="D23" s="53" t="s">
        <v>110</v>
      </c>
      <c r="E23" s="22" t="s">
        <v>109</v>
      </c>
      <c r="F23" s="22">
        <v>3</v>
      </c>
      <c r="G23" s="22" t="s">
        <v>107</v>
      </c>
      <c r="H23" s="23"/>
      <c r="I23" s="34">
        <v>64617</v>
      </c>
      <c r="J23" s="22" t="s">
        <v>45</v>
      </c>
      <c r="K23" s="22" t="s">
        <v>97</v>
      </c>
      <c r="L23" s="22" t="s">
        <v>108</v>
      </c>
      <c r="M23" s="22"/>
      <c r="N23" s="35">
        <v>23481.53</v>
      </c>
      <c r="O23" s="21" t="s">
        <v>111</v>
      </c>
      <c r="P23" s="25"/>
      <c r="Q23" s="22" t="s">
        <v>94</v>
      </c>
    </row>
    <row r="24" spans="1:17" s="1" customFormat="1" ht="25.5" x14ac:dyDescent="0.25">
      <c r="A24" s="22">
        <v>20</v>
      </c>
      <c r="B24" s="17" t="s">
        <v>31</v>
      </c>
      <c r="C24" s="19" t="s">
        <v>99</v>
      </c>
      <c r="D24" s="53" t="s">
        <v>100</v>
      </c>
      <c r="E24" s="22" t="s">
        <v>18</v>
      </c>
      <c r="F24" s="22">
        <v>19</v>
      </c>
      <c r="G24" s="22" t="s">
        <v>98</v>
      </c>
      <c r="H24" s="23"/>
      <c r="I24" s="34">
        <f>78575*1.19</f>
        <v>93504.25</v>
      </c>
      <c r="J24" s="22" t="s">
        <v>45</v>
      </c>
      <c r="K24" s="22"/>
      <c r="L24" s="22"/>
      <c r="M24" s="22"/>
      <c r="N24" s="35">
        <v>93504.25</v>
      </c>
      <c r="O24" s="21" t="s">
        <v>111</v>
      </c>
      <c r="P24" s="25"/>
      <c r="Q24" s="22" t="s">
        <v>101</v>
      </c>
    </row>
    <row r="25" spans="1:17" s="1" customFormat="1" ht="38.25" x14ac:dyDescent="0.25">
      <c r="A25" s="22">
        <v>21</v>
      </c>
      <c r="B25" s="17" t="s">
        <v>77</v>
      </c>
      <c r="C25" s="19" t="s">
        <v>105</v>
      </c>
      <c r="D25" s="53" t="s">
        <v>102</v>
      </c>
      <c r="E25" s="22" t="s">
        <v>18</v>
      </c>
      <c r="F25" s="22">
        <v>8</v>
      </c>
      <c r="G25" s="22" t="s">
        <v>103</v>
      </c>
      <c r="H25" s="23"/>
      <c r="I25" s="34">
        <f>169546.11*1.19</f>
        <v>201759.87089999998</v>
      </c>
      <c r="J25" s="22" t="s">
        <v>45</v>
      </c>
      <c r="K25" s="22" t="s">
        <v>97</v>
      </c>
      <c r="L25" s="22" t="s">
        <v>104</v>
      </c>
      <c r="M25" s="22" t="s">
        <v>150</v>
      </c>
      <c r="N25" s="35">
        <f>201759.87+20136.91</f>
        <v>221896.78</v>
      </c>
      <c r="O25" s="21" t="s">
        <v>111</v>
      </c>
      <c r="P25" s="25"/>
      <c r="Q25" s="22" t="s">
        <v>101</v>
      </c>
    </row>
    <row r="26" spans="1:17" s="1" customFormat="1" ht="67.5" customHeight="1" x14ac:dyDescent="0.25">
      <c r="A26" s="22">
        <v>22</v>
      </c>
      <c r="B26" s="17" t="s">
        <v>31</v>
      </c>
      <c r="C26" s="22" t="s">
        <v>112</v>
      </c>
      <c r="D26" s="17" t="s">
        <v>113</v>
      </c>
      <c r="E26" s="22" t="s">
        <v>117</v>
      </c>
      <c r="F26" s="22"/>
      <c r="G26" s="22" t="s">
        <v>114</v>
      </c>
      <c r="H26" s="23"/>
      <c r="I26" s="34">
        <v>66781.3</v>
      </c>
      <c r="J26" s="22" t="s">
        <v>45</v>
      </c>
      <c r="K26" s="22" t="s">
        <v>115</v>
      </c>
      <c r="L26" s="22" t="s">
        <v>116</v>
      </c>
      <c r="M26" s="22"/>
      <c r="N26" s="35">
        <v>46675.89</v>
      </c>
      <c r="O26" s="17" t="s">
        <v>111</v>
      </c>
      <c r="P26" s="25"/>
      <c r="Q26" s="22" t="s">
        <v>94</v>
      </c>
    </row>
    <row r="27" spans="1:17" s="1" customFormat="1" ht="117" customHeight="1" x14ac:dyDescent="0.25">
      <c r="A27" s="22">
        <v>23</v>
      </c>
      <c r="B27" s="17" t="s">
        <v>31</v>
      </c>
      <c r="C27" s="22" t="s">
        <v>124</v>
      </c>
      <c r="D27" s="17" t="s">
        <v>125</v>
      </c>
      <c r="E27" s="22" t="s">
        <v>126</v>
      </c>
      <c r="F27" s="22">
        <v>2</v>
      </c>
      <c r="G27" s="22" t="s">
        <v>127</v>
      </c>
      <c r="H27" s="23"/>
      <c r="I27" s="34">
        <v>4255436.43</v>
      </c>
      <c r="J27" s="22" t="s">
        <v>129</v>
      </c>
      <c r="K27" s="22" t="s">
        <v>128</v>
      </c>
      <c r="L27" s="22" t="s">
        <v>214</v>
      </c>
      <c r="M27" s="22" t="s">
        <v>213</v>
      </c>
      <c r="N27" s="35"/>
      <c r="O27" s="17" t="s">
        <v>111</v>
      </c>
      <c r="P27" s="25"/>
      <c r="Q27" s="22" t="s">
        <v>101</v>
      </c>
    </row>
    <row r="28" spans="1:17" s="1" customFormat="1" ht="164.25" customHeight="1" x14ac:dyDescent="0.25">
      <c r="A28" s="22">
        <v>24</v>
      </c>
      <c r="B28" s="17" t="s">
        <v>30</v>
      </c>
      <c r="C28" s="22" t="s">
        <v>130</v>
      </c>
      <c r="D28" s="17" t="s">
        <v>131</v>
      </c>
      <c r="E28" s="22" t="s">
        <v>18</v>
      </c>
      <c r="F28" s="22">
        <v>2</v>
      </c>
      <c r="G28" s="22" t="s">
        <v>132</v>
      </c>
      <c r="H28" s="22"/>
      <c r="I28" s="37">
        <f>79860*1.19</f>
        <v>95033.4</v>
      </c>
      <c r="J28" s="22" t="s">
        <v>45</v>
      </c>
      <c r="K28" s="38" t="s">
        <v>215</v>
      </c>
      <c r="L28" s="38" t="s">
        <v>216</v>
      </c>
      <c r="M28" s="22"/>
      <c r="N28" s="35">
        <v>95033.4</v>
      </c>
      <c r="O28" s="21" t="s">
        <v>111</v>
      </c>
      <c r="P28" s="22"/>
      <c r="Q28" s="22" t="s">
        <v>101</v>
      </c>
    </row>
    <row r="29" spans="1:17" s="1" customFormat="1" ht="47.25" customHeight="1" x14ac:dyDescent="0.25">
      <c r="A29" s="22">
        <v>25</v>
      </c>
      <c r="B29" s="17" t="s">
        <v>31</v>
      </c>
      <c r="C29" s="22" t="s">
        <v>133</v>
      </c>
      <c r="D29" s="17" t="s">
        <v>134</v>
      </c>
      <c r="E29" s="22" t="s">
        <v>18</v>
      </c>
      <c r="F29" s="22">
        <v>1</v>
      </c>
      <c r="G29" s="22" t="s">
        <v>135</v>
      </c>
      <c r="H29" s="23"/>
      <c r="I29" s="34">
        <v>57120</v>
      </c>
      <c r="J29" s="22" t="s">
        <v>136</v>
      </c>
      <c r="K29" s="22" t="s">
        <v>137</v>
      </c>
      <c r="L29" s="22" t="s">
        <v>138</v>
      </c>
      <c r="M29" s="22"/>
      <c r="N29" s="35">
        <v>57120</v>
      </c>
      <c r="O29" s="17" t="s">
        <v>111</v>
      </c>
      <c r="P29" s="25"/>
      <c r="Q29" s="22" t="s">
        <v>101</v>
      </c>
    </row>
    <row r="30" spans="1:17" s="1" customFormat="1" ht="98.25" customHeight="1" x14ac:dyDescent="0.25">
      <c r="A30" s="22">
        <v>26</v>
      </c>
      <c r="B30" s="17" t="s">
        <v>31</v>
      </c>
      <c r="C30" s="22" t="s">
        <v>139</v>
      </c>
      <c r="D30" s="17" t="s">
        <v>145</v>
      </c>
      <c r="E30" s="22" t="s">
        <v>140</v>
      </c>
      <c r="F30" s="22">
        <v>1</v>
      </c>
      <c r="G30" s="22" t="s">
        <v>141</v>
      </c>
      <c r="H30" s="23" t="s">
        <v>142</v>
      </c>
      <c r="I30" s="39" t="s">
        <v>149</v>
      </c>
      <c r="J30" s="22" t="s">
        <v>143</v>
      </c>
      <c r="K30" s="38" t="s">
        <v>194</v>
      </c>
      <c r="L30" s="38" t="s">
        <v>195</v>
      </c>
      <c r="M30" s="22"/>
      <c r="N30" s="35"/>
      <c r="O30" s="17" t="s">
        <v>111</v>
      </c>
      <c r="P30" s="25"/>
      <c r="Q30" s="22" t="s">
        <v>94</v>
      </c>
    </row>
    <row r="31" spans="1:17" s="1" customFormat="1" ht="62.25" customHeight="1" x14ac:dyDescent="0.25">
      <c r="A31" s="22">
        <v>27</v>
      </c>
      <c r="B31" s="17" t="s">
        <v>31</v>
      </c>
      <c r="C31" s="22" t="s">
        <v>146</v>
      </c>
      <c r="D31" s="17" t="s">
        <v>144</v>
      </c>
      <c r="E31" s="22" t="s">
        <v>18</v>
      </c>
      <c r="F31" s="22">
        <v>1</v>
      </c>
      <c r="G31" s="22" t="s">
        <v>147</v>
      </c>
      <c r="H31" s="23" t="s">
        <v>148</v>
      </c>
      <c r="I31" s="34">
        <f>4500*12*1.19</f>
        <v>64260</v>
      </c>
      <c r="J31" s="22" t="s">
        <v>45</v>
      </c>
      <c r="K31" s="41" t="s">
        <v>196</v>
      </c>
      <c r="L31" s="41" t="s">
        <v>197</v>
      </c>
      <c r="M31" s="22"/>
      <c r="N31" s="35">
        <v>26775</v>
      </c>
      <c r="O31" s="17" t="s">
        <v>111</v>
      </c>
      <c r="P31" s="25"/>
      <c r="Q31" s="22" t="s">
        <v>94</v>
      </c>
    </row>
    <row r="32" spans="1:17" s="1" customFormat="1" ht="47.25" customHeight="1" x14ac:dyDescent="0.25">
      <c r="A32" s="22">
        <v>28</v>
      </c>
      <c r="B32" s="17" t="s">
        <v>31</v>
      </c>
      <c r="C32" s="22" t="s">
        <v>156</v>
      </c>
      <c r="D32" s="17" t="s">
        <v>152</v>
      </c>
      <c r="E32" s="22" t="s">
        <v>157</v>
      </c>
      <c r="F32" s="22">
        <v>1</v>
      </c>
      <c r="G32" s="22" t="s">
        <v>158</v>
      </c>
      <c r="H32" s="23"/>
      <c r="I32" s="34">
        <f>136800*5*1.19</f>
        <v>813960</v>
      </c>
      <c r="J32" s="22" t="s">
        <v>45</v>
      </c>
      <c r="K32" s="41" t="s">
        <v>198</v>
      </c>
      <c r="L32" s="41" t="s">
        <v>199</v>
      </c>
      <c r="M32" s="22"/>
      <c r="N32" s="35">
        <v>349642.2</v>
      </c>
      <c r="O32" s="17" t="s">
        <v>111</v>
      </c>
      <c r="P32" s="25"/>
      <c r="Q32" s="22" t="s">
        <v>94</v>
      </c>
    </row>
    <row r="33" spans="1:17" s="1" customFormat="1" ht="47.25" customHeight="1" x14ac:dyDescent="0.25">
      <c r="A33" s="22">
        <v>29</v>
      </c>
      <c r="B33" s="17" t="s">
        <v>31</v>
      </c>
      <c r="C33" s="22" t="s">
        <v>154</v>
      </c>
      <c r="D33" s="17" t="s">
        <v>153</v>
      </c>
      <c r="E33" s="22" t="s">
        <v>18</v>
      </c>
      <c r="F33" s="22">
        <v>4</v>
      </c>
      <c r="G33" s="22" t="s">
        <v>155</v>
      </c>
      <c r="H33" s="23"/>
      <c r="I33" s="34">
        <f>6230*5*1.19</f>
        <v>37068.5</v>
      </c>
      <c r="J33" s="22" t="s">
        <v>45</v>
      </c>
      <c r="K33" s="38" t="s">
        <v>200</v>
      </c>
      <c r="L33" s="38" t="s">
        <v>176</v>
      </c>
      <c r="M33" s="22"/>
      <c r="N33" s="35">
        <v>37068.5</v>
      </c>
      <c r="O33" s="17" t="s">
        <v>111</v>
      </c>
      <c r="P33" s="25"/>
      <c r="Q33" s="22" t="s">
        <v>101</v>
      </c>
    </row>
    <row r="34" spans="1:17" s="1" customFormat="1" ht="89.25" x14ac:dyDescent="0.2">
      <c r="A34" s="22">
        <v>30</v>
      </c>
      <c r="B34" s="17" t="s">
        <v>30</v>
      </c>
      <c r="C34" s="22" t="s">
        <v>159</v>
      </c>
      <c r="D34" s="46" t="s">
        <v>160</v>
      </c>
      <c r="E34" s="22" t="s">
        <v>18</v>
      </c>
      <c r="F34" s="22">
        <v>1</v>
      </c>
      <c r="G34" s="55" t="s">
        <v>161</v>
      </c>
      <c r="H34" s="23"/>
      <c r="I34" s="34">
        <v>13000</v>
      </c>
      <c r="J34" s="63" t="s">
        <v>136</v>
      </c>
      <c r="K34" s="38" t="s">
        <v>201</v>
      </c>
      <c r="L34" s="38" t="s">
        <v>202</v>
      </c>
      <c r="M34" s="22"/>
      <c r="N34" s="35">
        <v>13000</v>
      </c>
      <c r="O34" s="17" t="s">
        <v>111</v>
      </c>
      <c r="P34" s="25"/>
      <c r="Q34" s="22" t="s">
        <v>101</v>
      </c>
    </row>
    <row r="35" spans="1:17" s="1" customFormat="1" ht="229.5" x14ac:dyDescent="0.2">
      <c r="A35" s="22">
        <v>31</v>
      </c>
      <c r="B35" s="17" t="s">
        <v>30</v>
      </c>
      <c r="C35" s="22" t="s">
        <v>164</v>
      </c>
      <c r="D35" s="48" t="s">
        <v>162</v>
      </c>
      <c r="E35" s="22" t="s">
        <v>18</v>
      </c>
      <c r="F35" s="22">
        <v>5</v>
      </c>
      <c r="G35" s="55" t="s">
        <v>163</v>
      </c>
      <c r="H35" s="23"/>
      <c r="I35" s="34">
        <v>67830</v>
      </c>
      <c r="J35" s="56" t="s">
        <v>136</v>
      </c>
      <c r="K35" s="41" t="s">
        <v>203</v>
      </c>
      <c r="L35" s="41" t="s">
        <v>204</v>
      </c>
      <c r="M35" s="22"/>
      <c r="N35" s="35">
        <v>67830</v>
      </c>
      <c r="O35" s="17" t="s">
        <v>111</v>
      </c>
      <c r="P35" s="25"/>
      <c r="Q35" s="22" t="s">
        <v>101</v>
      </c>
    </row>
    <row r="36" spans="1:17" s="1" customFormat="1" ht="51" x14ac:dyDescent="0.2">
      <c r="A36" s="22">
        <v>32</v>
      </c>
      <c r="B36" s="17" t="s">
        <v>31</v>
      </c>
      <c r="C36" s="22" t="s">
        <v>172</v>
      </c>
      <c r="D36" s="46" t="s">
        <v>173</v>
      </c>
      <c r="E36" s="22" t="s">
        <v>18</v>
      </c>
      <c r="F36" s="22">
        <v>10</v>
      </c>
      <c r="G36" s="47" t="s">
        <v>174</v>
      </c>
      <c r="H36" s="23"/>
      <c r="I36" s="34">
        <v>44843.360000000001</v>
      </c>
      <c r="J36" s="22" t="s">
        <v>45</v>
      </c>
      <c r="K36" s="41" t="s">
        <v>175</v>
      </c>
      <c r="L36" s="41" t="s">
        <v>176</v>
      </c>
      <c r="M36" s="22"/>
      <c r="N36" s="35">
        <v>44843.360000000001</v>
      </c>
      <c r="O36" s="17" t="s">
        <v>111</v>
      </c>
      <c r="P36" s="25"/>
      <c r="Q36" s="22" t="s">
        <v>101</v>
      </c>
    </row>
    <row r="37" spans="1:17" s="1" customFormat="1" ht="76.5" x14ac:dyDescent="0.25">
      <c r="A37" s="22">
        <v>33</v>
      </c>
      <c r="B37" s="17" t="s">
        <v>77</v>
      </c>
      <c r="C37" s="19" t="s">
        <v>165</v>
      </c>
      <c r="D37" s="53" t="s">
        <v>166</v>
      </c>
      <c r="E37" s="22" t="s">
        <v>18</v>
      </c>
      <c r="F37" s="22">
        <v>5</v>
      </c>
      <c r="G37" s="22" t="s">
        <v>167</v>
      </c>
      <c r="H37" s="20" t="s">
        <v>58</v>
      </c>
      <c r="I37" s="34">
        <v>178500.13</v>
      </c>
      <c r="J37" s="22" t="s">
        <v>45</v>
      </c>
      <c r="K37" s="22" t="s">
        <v>177</v>
      </c>
      <c r="L37" s="22" t="s">
        <v>168</v>
      </c>
      <c r="M37" s="22"/>
      <c r="N37" s="35">
        <v>166448.62</v>
      </c>
      <c r="O37" s="21" t="s">
        <v>111</v>
      </c>
      <c r="P37" s="25"/>
      <c r="Q37" s="22" t="s">
        <v>101</v>
      </c>
    </row>
    <row r="38" spans="1:17" s="1" customFormat="1" ht="63.75" x14ac:dyDescent="0.25">
      <c r="A38" s="22">
        <v>34</v>
      </c>
      <c r="B38" s="17" t="s">
        <v>30</v>
      </c>
      <c r="C38" s="19" t="s">
        <v>169</v>
      </c>
      <c r="D38" s="53" t="s">
        <v>170</v>
      </c>
      <c r="E38" s="22" t="s">
        <v>18</v>
      </c>
      <c r="F38" s="22">
        <v>1</v>
      </c>
      <c r="G38" s="22" t="s">
        <v>171</v>
      </c>
      <c r="H38" s="20" t="s">
        <v>58</v>
      </c>
      <c r="I38" s="34">
        <f>51120*1.19</f>
        <v>60832.799999999996</v>
      </c>
      <c r="J38" s="22" t="s">
        <v>45</v>
      </c>
      <c r="K38" s="38" t="s">
        <v>177</v>
      </c>
      <c r="L38" s="38" t="s">
        <v>205</v>
      </c>
      <c r="M38" s="22"/>
      <c r="N38" s="35">
        <v>20277.599999999999</v>
      </c>
      <c r="O38" s="17" t="s">
        <v>111</v>
      </c>
      <c r="P38" s="25"/>
      <c r="Q38" s="22" t="s">
        <v>94</v>
      </c>
    </row>
    <row r="39" spans="1:17" s="1" customFormat="1" ht="116.25" customHeight="1" x14ac:dyDescent="0.2">
      <c r="A39" s="22">
        <v>35</v>
      </c>
      <c r="B39" s="17" t="s">
        <v>30</v>
      </c>
      <c r="C39" s="19" t="s">
        <v>178</v>
      </c>
      <c r="D39" s="46" t="s">
        <v>179</v>
      </c>
      <c r="E39" s="22" t="s">
        <v>18</v>
      </c>
      <c r="F39" s="22">
        <v>1</v>
      </c>
      <c r="G39" s="54" t="s">
        <v>183</v>
      </c>
      <c r="H39" s="20" t="s">
        <v>58</v>
      </c>
      <c r="I39" s="34">
        <v>54999.42</v>
      </c>
      <c r="J39" s="55" t="s">
        <v>180</v>
      </c>
      <c r="K39" s="38" t="s">
        <v>181</v>
      </c>
      <c r="L39" s="38" t="s">
        <v>182</v>
      </c>
      <c r="M39" s="22"/>
      <c r="N39" s="35">
        <v>54999.42</v>
      </c>
      <c r="O39" s="17" t="s">
        <v>111</v>
      </c>
      <c r="P39" s="25"/>
      <c r="Q39" s="20" t="s">
        <v>101</v>
      </c>
    </row>
    <row r="40" spans="1:17" s="1" customFormat="1" ht="76.5" x14ac:dyDescent="0.2">
      <c r="A40" s="22">
        <v>36</v>
      </c>
      <c r="B40" s="17" t="s">
        <v>31</v>
      </c>
      <c r="C40" s="19" t="s">
        <v>184</v>
      </c>
      <c r="D40" s="46" t="s">
        <v>185</v>
      </c>
      <c r="E40" s="22" t="s">
        <v>18</v>
      </c>
      <c r="F40" s="22">
        <v>6</v>
      </c>
      <c r="G40" s="56" t="s">
        <v>186</v>
      </c>
      <c r="H40" s="20" t="s">
        <v>58</v>
      </c>
      <c r="I40" s="34">
        <v>107100</v>
      </c>
      <c r="J40" s="22" t="s">
        <v>45</v>
      </c>
      <c r="K40" s="38" t="s">
        <v>206</v>
      </c>
      <c r="L40" s="38" t="s">
        <v>207</v>
      </c>
      <c r="M40" s="22"/>
      <c r="N40" s="35">
        <v>107100</v>
      </c>
      <c r="O40" s="17" t="s">
        <v>111</v>
      </c>
      <c r="P40" s="25"/>
      <c r="Q40" s="20" t="s">
        <v>101</v>
      </c>
    </row>
    <row r="41" spans="1:17" s="1" customFormat="1" ht="51" x14ac:dyDescent="0.25">
      <c r="A41" s="22">
        <v>37</v>
      </c>
      <c r="B41" s="17" t="s">
        <v>31</v>
      </c>
      <c r="C41" s="19" t="s">
        <v>208</v>
      </c>
      <c r="D41" s="56" t="s">
        <v>209</v>
      </c>
      <c r="E41" s="22" t="s">
        <v>210</v>
      </c>
      <c r="F41" s="22"/>
      <c r="G41" s="56" t="s">
        <v>211</v>
      </c>
      <c r="H41" s="20" t="s">
        <v>58</v>
      </c>
      <c r="I41" s="34">
        <v>31377.919999999998</v>
      </c>
      <c r="J41" s="22" t="s">
        <v>45</v>
      </c>
      <c r="K41" s="38" t="s">
        <v>212</v>
      </c>
      <c r="L41" s="38" t="s">
        <v>47</v>
      </c>
      <c r="M41" s="22"/>
      <c r="N41" s="35">
        <v>31377.919999999998</v>
      </c>
      <c r="O41" s="17" t="s">
        <v>111</v>
      </c>
      <c r="P41" s="25"/>
      <c r="Q41" s="20" t="s">
        <v>101</v>
      </c>
    </row>
    <row r="42" spans="1:17" s="1" customFormat="1" ht="38.25" x14ac:dyDescent="0.2">
      <c r="A42" s="22">
        <v>38</v>
      </c>
      <c r="B42" s="17" t="s">
        <v>31</v>
      </c>
      <c r="C42" s="19" t="s">
        <v>188</v>
      </c>
      <c r="D42" s="46" t="s">
        <v>189</v>
      </c>
      <c r="E42" s="22" t="s">
        <v>18</v>
      </c>
      <c r="F42" s="22">
        <v>9</v>
      </c>
      <c r="G42" s="56" t="s">
        <v>190</v>
      </c>
      <c r="H42" s="20" t="s">
        <v>58</v>
      </c>
      <c r="I42" s="34">
        <v>100992.62</v>
      </c>
      <c r="J42" s="22" t="s">
        <v>45</v>
      </c>
      <c r="K42" s="38" t="s">
        <v>191</v>
      </c>
      <c r="L42" s="38" t="s">
        <v>192</v>
      </c>
      <c r="M42" s="22"/>
      <c r="N42" s="35">
        <v>100992.62</v>
      </c>
      <c r="O42" s="17" t="s">
        <v>111</v>
      </c>
      <c r="P42" s="25"/>
      <c r="Q42" s="20" t="s">
        <v>101</v>
      </c>
    </row>
    <row r="43" spans="1:17" s="1" customFormat="1" ht="168" customHeight="1" x14ac:dyDescent="0.2">
      <c r="A43" s="22">
        <v>39</v>
      </c>
      <c r="B43" s="17" t="s">
        <v>77</v>
      </c>
      <c r="C43" s="19" t="s">
        <v>218</v>
      </c>
      <c r="D43" s="46" t="s">
        <v>219</v>
      </c>
      <c r="E43" s="22" t="s">
        <v>18</v>
      </c>
      <c r="F43" s="22">
        <v>4</v>
      </c>
      <c r="G43" s="56" t="s">
        <v>220</v>
      </c>
      <c r="H43" s="20" t="s">
        <v>58</v>
      </c>
      <c r="I43" s="34">
        <v>218772.55</v>
      </c>
      <c r="J43" s="22" t="s">
        <v>45</v>
      </c>
      <c r="K43" s="38" t="s">
        <v>221</v>
      </c>
      <c r="L43" s="38" t="s">
        <v>222</v>
      </c>
      <c r="M43" s="22"/>
      <c r="N43" s="35">
        <v>218772.55</v>
      </c>
      <c r="O43" s="17" t="s">
        <v>111</v>
      </c>
      <c r="P43" s="25"/>
      <c r="Q43" s="20" t="s">
        <v>101</v>
      </c>
    </row>
    <row r="44" spans="1:17" s="1" customFormat="1" ht="61.5" customHeight="1" x14ac:dyDescent="0.25">
      <c r="A44" s="22">
        <v>40</v>
      </c>
      <c r="B44" s="17" t="s">
        <v>30</v>
      </c>
      <c r="C44" s="19" t="s">
        <v>223</v>
      </c>
      <c r="D44" s="65" t="s">
        <v>224</v>
      </c>
      <c r="E44" s="22" t="s">
        <v>18</v>
      </c>
      <c r="F44" s="22">
        <v>1</v>
      </c>
      <c r="G44" s="56" t="s">
        <v>225</v>
      </c>
      <c r="H44" s="20" t="s">
        <v>58</v>
      </c>
      <c r="I44" s="34">
        <v>30800</v>
      </c>
      <c r="J44" s="22" t="s">
        <v>226</v>
      </c>
      <c r="K44" s="38" t="s">
        <v>227</v>
      </c>
      <c r="L44" s="38" t="s">
        <v>228</v>
      </c>
      <c r="M44" s="22"/>
      <c r="N44" s="35">
        <v>28800</v>
      </c>
      <c r="O44" s="17" t="s">
        <v>111</v>
      </c>
      <c r="P44" s="25"/>
      <c r="Q44" s="20" t="s">
        <v>101</v>
      </c>
    </row>
    <row r="45" spans="1:17" s="1" customFormat="1" ht="78.75" customHeight="1" x14ac:dyDescent="0.25">
      <c r="A45" s="22">
        <v>41</v>
      </c>
      <c r="B45" s="17" t="s">
        <v>31</v>
      </c>
      <c r="C45" s="19" t="s">
        <v>232</v>
      </c>
      <c r="D45" s="65" t="s">
        <v>234</v>
      </c>
      <c r="E45" s="22" t="s">
        <v>126</v>
      </c>
      <c r="F45" s="22">
        <v>1</v>
      </c>
      <c r="G45" s="56" t="s">
        <v>230</v>
      </c>
      <c r="H45" s="20" t="s">
        <v>58</v>
      </c>
      <c r="I45" s="34">
        <f>1023251.75*1.19</f>
        <v>1217669.5825</v>
      </c>
      <c r="J45" s="22" t="s">
        <v>231</v>
      </c>
      <c r="K45" s="38">
        <v>44874</v>
      </c>
      <c r="L45" s="38" t="s">
        <v>239</v>
      </c>
      <c r="M45" s="22"/>
      <c r="N45" s="35"/>
      <c r="O45" s="17" t="s">
        <v>111</v>
      </c>
      <c r="P45" s="25"/>
      <c r="Q45" s="20" t="s">
        <v>48</v>
      </c>
    </row>
    <row r="46" spans="1:17" s="1" customFormat="1" ht="78.75" customHeight="1" x14ac:dyDescent="0.25">
      <c r="A46" s="22">
        <v>42</v>
      </c>
      <c r="B46" s="17" t="s">
        <v>31</v>
      </c>
      <c r="C46" s="19" t="s">
        <v>233</v>
      </c>
      <c r="D46" s="65" t="s">
        <v>235</v>
      </c>
      <c r="E46" s="22" t="s">
        <v>126</v>
      </c>
      <c r="F46" s="22">
        <v>1</v>
      </c>
      <c r="G46" s="56" t="s">
        <v>230</v>
      </c>
      <c r="H46" s="20" t="s">
        <v>58</v>
      </c>
      <c r="I46" s="34">
        <f>160469.55*1.19</f>
        <v>190958.76449999999</v>
      </c>
      <c r="J46" s="22" t="s">
        <v>231</v>
      </c>
      <c r="K46" s="38">
        <v>44874</v>
      </c>
      <c r="L46" s="38" t="s">
        <v>239</v>
      </c>
      <c r="M46" s="22"/>
      <c r="N46" s="35"/>
      <c r="O46" s="17" t="s">
        <v>111</v>
      </c>
      <c r="P46" s="25"/>
      <c r="Q46" s="20" t="s">
        <v>48</v>
      </c>
    </row>
    <row r="47" spans="1:17" s="1" customFormat="1" ht="78.75" customHeight="1" x14ac:dyDescent="0.25">
      <c r="A47" s="22">
        <v>43</v>
      </c>
      <c r="B47" s="17" t="s">
        <v>31</v>
      </c>
      <c r="C47" s="19" t="s">
        <v>229</v>
      </c>
      <c r="D47" s="65" t="s">
        <v>236</v>
      </c>
      <c r="E47" s="22" t="s">
        <v>126</v>
      </c>
      <c r="F47" s="22">
        <v>1</v>
      </c>
      <c r="G47" s="56" t="s">
        <v>237</v>
      </c>
      <c r="H47" s="20" t="s">
        <v>58</v>
      </c>
      <c r="I47" s="34">
        <f>308300*1.19</f>
        <v>366877</v>
      </c>
      <c r="J47" s="22" t="s">
        <v>231</v>
      </c>
      <c r="K47" s="38">
        <v>44874</v>
      </c>
      <c r="L47" s="38" t="s">
        <v>238</v>
      </c>
      <c r="M47" s="22"/>
      <c r="N47" s="35">
        <v>366877</v>
      </c>
      <c r="O47" s="17" t="s">
        <v>111</v>
      </c>
      <c r="P47" s="25"/>
      <c r="Q47" s="20" t="s">
        <v>101</v>
      </c>
    </row>
    <row r="48" spans="1:17" s="1" customFormat="1" ht="89.25" x14ac:dyDescent="0.2">
      <c r="A48" s="22">
        <v>44</v>
      </c>
      <c r="B48" s="17" t="s">
        <v>31</v>
      </c>
      <c r="C48" s="19" t="s">
        <v>240</v>
      </c>
      <c r="D48" s="46" t="s">
        <v>241</v>
      </c>
      <c r="E48" s="22" t="s">
        <v>18</v>
      </c>
      <c r="F48" s="22">
        <v>1</v>
      </c>
      <c r="G48" s="56" t="s">
        <v>242</v>
      </c>
      <c r="H48" s="20" t="s">
        <v>58</v>
      </c>
      <c r="I48" s="34">
        <v>53549.8</v>
      </c>
      <c r="J48" s="22" t="s">
        <v>45</v>
      </c>
      <c r="K48" s="38" t="s">
        <v>243</v>
      </c>
      <c r="L48" s="38" t="s">
        <v>244</v>
      </c>
      <c r="M48" s="22"/>
      <c r="N48" s="34">
        <v>53549.8</v>
      </c>
      <c r="O48" s="17" t="s">
        <v>245</v>
      </c>
      <c r="P48" s="25"/>
      <c r="Q48" s="20" t="s">
        <v>101</v>
      </c>
    </row>
    <row r="49" spans="1:18" s="1" customFormat="1" ht="102" x14ac:dyDescent="0.2">
      <c r="A49" s="22">
        <v>45</v>
      </c>
      <c r="B49" s="17" t="s">
        <v>31</v>
      </c>
      <c r="C49" s="19" t="s">
        <v>246</v>
      </c>
      <c r="D49" s="46" t="s">
        <v>247</v>
      </c>
      <c r="E49" s="22" t="s">
        <v>18</v>
      </c>
      <c r="F49" s="22">
        <v>1</v>
      </c>
      <c r="G49" s="56" t="s">
        <v>248</v>
      </c>
      <c r="H49" s="20" t="s">
        <v>58</v>
      </c>
      <c r="I49" s="34">
        <v>51765</v>
      </c>
      <c r="J49" s="22" t="s">
        <v>226</v>
      </c>
      <c r="K49" s="38" t="s">
        <v>249</v>
      </c>
      <c r="L49" s="38" t="s">
        <v>250</v>
      </c>
      <c r="M49" s="22"/>
      <c r="N49" s="34">
        <v>51765</v>
      </c>
      <c r="O49" s="17" t="s">
        <v>111</v>
      </c>
      <c r="P49" s="25"/>
      <c r="Q49" s="20" t="s">
        <v>101</v>
      </c>
    </row>
    <row r="50" spans="1:18" s="1" customFormat="1" ht="76.5" x14ac:dyDescent="0.2">
      <c r="A50" s="22">
        <v>46</v>
      </c>
      <c r="B50" s="17" t="s">
        <v>30</v>
      </c>
      <c r="C50" s="19" t="s">
        <v>262</v>
      </c>
      <c r="D50" s="46" t="s">
        <v>118</v>
      </c>
      <c r="E50" s="22" t="s">
        <v>18</v>
      </c>
      <c r="F50" s="22">
        <v>1</v>
      </c>
      <c r="G50" s="56" t="s">
        <v>120</v>
      </c>
      <c r="H50" s="20" t="s">
        <v>58</v>
      </c>
      <c r="I50" s="34">
        <v>33929.279999999999</v>
      </c>
      <c r="J50" s="22" t="s">
        <v>45</v>
      </c>
      <c r="K50" s="38" t="s">
        <v>263</v>
      </c>
      <c r="L50" s="38" t="s">
        <v>264</v>
      </c>
      <c r="M50" s="22"/>
      <c r="N50" s="34">
        <v>2827.44</v>
      </c>
      <c r="O50" s="17" t="s">
        <v>111</v>
      </c>
      <c r="P50" s="25"/>
      <c r="Q50" s="20" t="s">
        <v>94</v>
      </c>
    </row>
    <row r="51" spans="1:18" s="1" customFormat="1" ht="51" x14ac:dyDescent="0.2">
      <c r="A51" s="22">
        <v>47</v>
      </c>
      <c r="B51" s="17" t="s">
        <v>31</v>
      </c>
      <c r="C51" s="19" t="s">
        <v>251</v>
      </c>
      <c r="D51" s="46" t="s">
        <v>252</v>
      </c>
      <c r="E51" s="22" t="s">
        <v>253</v>
      </c>
      <c r="F51" s="22" t="s">
        <v>254</v>
      </c>
      <c r="G51" s="56" t="s">
        <v>255</v>
      </c>
      <c r="H51" s="20" t="s">
        <v>58</v>
      </c>
      <c r="I51" s="34">
        <f>1212211*1.19</f>
        <v>1442531.0899999999</v>
      </c>
      <c r="J51" s="22" t="s">
        <v>256</v>
      </c>
      <c r="K51" s="38">
        <v>44564</v>
      </c>
      <c r="L51" s="38">
        <v>44988</v>
      </c>
      <c r="M51" s="22"/>
      <c r="N51" s="34"/>
      <c r="O51" s="17"/>
      <c r="P51" s="25"/>
      <c r="Q51" s="20" t="s">
        <v>94</v>
      </c>
    </row>
    <row r="52" spans="1:18" s="1" customFormat="1" ht="25.5" x14ac:dyDescent="0.2">
      <c r="A52" s="22">
        <v>48</v>
      </c>
      <c r="B52" s="17" t="s">
        <v>31</v>
      </c>
      <c r="C52" s="19" t="s">
        <v>257</v>
      </c>
      <c r="D52" s="46" t="s">
        <v>258</v>
      </c>
      <c r="E52" s="22" t="s">
        <v>18</v>
      </c>
      <c r="F52" s="22">
        <v>4</v>
      </c>
      <c r="G52" s="56" t="s">
        <v>259</v>
      </c>
      <c r="H52" s="20" t="s">
        <v>58</v>
      </c>
      <c r="I52" s="34">
        <v>36533</v>
      </c>
      <c r="J52" s="22" t="s">
        <v>45</v>
      </c>
      <c r="K52" s="38" t="s">
        <v>260</v>
      </c>
      <c r="L52" s="38" t="s">
        <v>261</v>
      </c>
      <c r="M52" s="22"/>
      <c r="N52" s="34">
        <v>36533</v>
      </c>
      <c r="O52" s="17" t="s">
        <v>111</v>
      </c>
      <c r="P52" s="25"/>
      <c r="Q52" s="20" t="s">
        <v>101</v>
      </c>
    </row>
    <row r="53" spans="1:18" s="1" customFormat="1" ht="63.75" x14ac:dyDescent="0.2">
      <c r="A53" s="22">
        <v>49</v>
      </c>
      <c r="B53" s="17" t="s">
        <v>31</v>
      </c>
      <c r="C53" s="19" t="s">
        <v>265</v>
      </c>
      <c r="D53" s="46" t="s">
        <v>266</v>
      </c>
      <c r="E53" s="22" t="s">
        <v>18</v>
      </c>
      <c r="F53" s="22">
        <v>1</v>
      </c>
      <c r="G53" s="56" t="s">
        <v>267</v>
      </c>
      <c r="H53" s="20" t="s">
        <v>58</v>
      </c>
      <c r="I53" s="34">
        <f>42552.46*1.19</f>
        <v>50637.427399999993</v>
      </c>
      <c r="J53" s="22" t="s">
        <v>45</v>
      </c>
      <c r="K53" s="38">
        <v>44926</v>
      </c>
      <c r="L53" s="38">
        <v>45290</v>
      </c>
      <c r="M53" s="22"/>
      <c r="N53" s="34">
        <v>50637.43</v>
      </c>
      <c r="O53" s="17" t="s">
        <v>111</v>
      </c>
      <c r="P53" s="25"/>
      <c r="Q53" s="20" t="s">
        <v>101</v>
      </c>
    </row>
    <row r="54" spans="1:18" s="1" customFormat="1" ht="38.25" x14ac:dyDescent="0.2">
      <c r="A54" s="22">
        <v>50</v>
      </c>
      <c r="B54" s="17" t="s">
        <v>31</v>
      </c>
      <c r="C54" s="19" t="s">
        <v>268</v>
      </c>
      <c r="D54" s="46" t="s">
        <v>271</v>
      </c>
      <c r="E54" s="22" t="s">
        <v>253</v>
      </c>
      <c r="F54" s="22" t="s">
        <v>269</v>
      </c>
      <c r="G54" s="56" t="s">
        <v>270</v>
      </c>
      <c r="H54" s="20" t="s">
        <v>58</v>
      </c>
      <c r="I54" s="34">
        <f>615720*1.19</f>
        <v>732706.79999999993</v>
      </c>
      <c r="J54" s="22" t="s">
        <v>256</v>
      </c>
      <c r="K54" s="38">
        <v>44935</v>
      </c>
      <c r="L54" s="38">
        <v>45074</v>
      </c>
      <c r="M54" s="22"/>
      <c r="N54" s="34"/>
      <c r="O54" s="17"/>
      <c r="P54" s="25"/>
      <c r="Q54" s="20" t="s">
        <v>94</v>
      </c>
    </row>
    <row r="55" spans="1:18" s="1" customFormat="1" x14ac:dyDescent="0.2">
      <c r="A55" s="13"/>
      <c r="B55" s="40"/>
      <c r="C55" s="67"/>
      <c r="D55" s="68"/>
      <c r="E55" s="13"/>
      <c r="F55" s="13"/>
      <c r="G55" s="69"/>
      <c r="H55" s="12"/>
      <c r="I55" s="14"/>
      <c r="J55" s="13"/>
      <c r="K55" s="70"/>
      <c r="L55" s="70"/>
      <c r="M55" s="13"/>
      <c r="N55" s="14"/>
      <c r="O55" s="40"/>
      <c r="P55" s="71"/>
      <c r="Q55" s="12"/>
    </row>
    <row r="56" spans="1:18" s="1" customFormat="1" x14ac:dyDescent="0.25">
      <c r="A56" s="11"/>
      <c r="B56" s="79" t="s">
        <v>26</v>
      </c>
      <c r="C56" s="80"/>
      <c r="D56" s="80"/>
      <c r="E56" s="80"/>
      <c r="F56" s="80"/>
      <c r="G56" s="80"/>
      <c r="H56" s="80"/>
      <c r="I56" s="80"/>
      <c r="J56" s="80"/>
      <c r="K56" s="80"/>
      <c r="L56" s="80"/>
      <c r="M56" s="80"/>
      <c r="N56" s="80"/>
      <c r="O56" s="80"/>
      <c r="P56" s="80"/>
      <c r="Q56" s="11"/>
      <c r="R56" s="11"/>
    </row>
    <row r="57" spans="1:18" x14ac:dyDescent="0.25">
      <c r="A57" s="7"/>
      <c r="B57" s="7"/>
      <c r="C57" s="7"/>
      <c r="D57" s="57"/>
      <c r="E57" s="76"/>
      <c r="F57" s="76"/>
      <c r="G57" s="76"/>
      <c r="H57" s="12"/>
      <c r="I57" s="58"/>
      <c r="J57" s="12"/>
      <c r="K57" s="59"/>
      <c r="L57" s="60"/>
      <c r="M57" s="12"/>
      <c r="N57" s="61"/>
      <c r="O57" s="12"/>
      <c r="P57" s="59"/>
      <c r="Q57" s="60"/>
      <c r="R57" s="59"/>
    </row>
    <row r="58" spans="1:18" ht="15" customHeight="1" x14ac:dyDescent="0.2">
      <c r="A58" s="7"/>
      <c r="B58" s="7"/>
      <c r="C58" s="7"/>
      <c r="D58" s="77" t="s">
        <v>187</v>
      </c>
      <c r="E58" s="77"/>
      <c r="F58" s="77"/>
      <c r="G58" s="62"/>
      <c r="H58" s="62"/>
      <c r="I58" s="75" t="s">
        <v>151</v>
      </c>
      <c r="J58" s="78"/>
      <c r="K58" s="78"/>
      <c r="L58" s="78"/>
      <c r="M58" s="78"/>
      <c r="N58" s="57"/>
      <c r="O58" s="62"/>
      <c r="P58" s="75" t="s">
        <v>27</v>
      </c>
      <c r="Q58" s="75"/>
      <c r="R58" s="1"/>
    </row>
    <row r="60" spans="1:18" x14ac:dyDescent="0.25">
      <c r="A60" s="7"/>
      <c r="B60" s="7"/>
      <c r="C60" s="7"/>
      <c r="J60" s="10"/>
    </row>
    <row r="63" spans="1:18" x14ac:dyDescent="0.25">
      <c r="H63" s="66"/>
    </row>
  </sheetData>
  <mergeCells count="22">
    <mergeCell ref="P3:P4"/>
    <mergeCell ref="B56:P56"/>
    <mergeCell ref="E57:G57"/>
    <mergeCell ref="D58:F58"/>
    <mergeCell ref="I58:M58"/>
    <mergeCell ref="P58:Q58"/>
    <mergeCell ref="B1:Q1"/>
    <mergeCell ref="A3:A4"/>
    <mergeCell ref="B3:B4"/>
    <mergeCell ref="C3:C4"/>
    <mergeCell ref="D3:D4"/>
    <mergeCell ref="E3:E4"/>
    <mergeCell ref="F3:F4"/>
    <mergeCell ref="G3:G4"/>
    <mergeCell ref="H3:H4"/>
    <mergeCell ref="I3:I4"/>
    <mergeCell ref="Q3:Q4"/>
    <mergeCell ref="J3:J4"/>
    <mergeCell ref="K3:K4"/>
    <mergeCell ref="L3:L4"/>
    <mergeCell ref="M3:M4"/>
    <mergeCell ref="N3:O3"/>
  </mergeCells>
  <pageMargins left="0.7" right="0.7" top="0.75" bottom="0.75" header="0.3" footer="0.3"/>
  <pageSetup paperSize="9"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01.01-31.12.2022.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User</cp:lastModifiedBy>
  <cp:lastPrinted>2022-06-10T06:23:07Z</cp:lastPrinted>
  <dcterms:created xsi:type="dcterms:W3CDTF">2018-11-29T07:54:40Z</dcterms:created>
  <dcterms:modified xsi:type="dcterms:W3CDTF">2023-01-31T12:36:52Z</dcterms:modified>
</cp:coreProperties>
</file>