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50.250\Achizitii\PAAP\PAAP 2022\site decembrie\"/>
    </mc:Choice>
  </mc:AlternateContent>
  <bookViews>
    <workbookView xWindow="0" yWindow="0" windowWidth="28800" windowHeight="11730"/>
  </bookViews>
  <sheets>
    <sheet name="Sheet1" sheetId="1" r:id="rId1"/>
  </sheets>
  <calcPr calcId="162913"/>
</workbook>
</file>

<file path=xl/calcChain.xml><?xml version="1.0" encoding="utf-8"?>
<calcChain xmlns="http://schemas.openxmlformats.org/spreadsheetml/2006/main">
  <c r="C730" i="1" l="1"/>
  <c r="C729" i="1"/>
  <c r="C1018" i="1" l="1"/>
  <c r="C1016" i="1"/>
  <c r="C304" i="1" l="1"/>
  <c r="C258" i="1" l="1"/>
  <c r="C261" i="1" l="1"/>
  <c r="C944" i="1" l="1"/>
  <c r="C958" i="1" l="1"/>
  <c r="C969" i="1" l="1"/>
  <c r="C996" i="1"/>
  <c r="C319" i="1" l="1"/>
  <c r="C660" i="1" l="1"/>
  <c r="C365" i="1" l="1"/>
  <c r="C563" i="1" l="1"/>
  <c r="C25" i="1" l="1"/>
  <c r="C486" i="1" l="1"/>
  <c r="C863" i="1" l="1"/>
  <c r="C348" i="1" l="1"/>
  <c r="C362" i="1"/>
  <c r="C652" i="1" l="1"/>
  <c r="C582" i="1" l="1"/>
  <c r="C491" i="1" l="1"/>
  <c r="C490" i="1"/>
  <c r="C934" i="1" l="1"/>
  <c r="C648" i="1" l="1"/>
  <c r="C647" i="1" l="1"/>
  <c r="C646" i="1"/>
  <c r="C579" i="1" l="1"/>
  <c r="C400" i="1" l="1"/>
  <c r="C17" i="1" l="1"/>
  <c r="C728" i="1" l="1"/>
  <c r="C726" i="1"/>
  <c r="C824" i="1" l="1"/>
  <c r="C977" i="1" l="1"/>
  <c r="C988" i="1" l="1"/>
  <c r="C324" i="1" l="1"/>
  <c r="C323" i="1"/>
  <c r="C635" i="1"/>
  <c r="C248" i="1" l="1"/>
  <c r="C466" i="1" l="1"/>
  <c r="C634" i="1" l="1"/>
  <c r="C45" i="1" l="1"/>
  <c r="C16" i="1"/>
  <c r="C633" i="1" l="1"/>
  <c r="C449" i="1" l="1"/>
  <c r="C242" i="1" l="1"/>
  <c r="C577" i="1" l="1"/>
  <c r="C311" i="1" l="1"/>
  <c r="C305" i="1"/>
  <c r="C379" i="1" l="1"/>
  <c r="C627" i="1" l="1"/>
  <c r="C861" i="1" l="1"/>
  <c r="C625" i="1"/>
  <c r="C626" i="1" l="1"/>
  <c r="C219" i="1" l="1"/>
  <c r="C155" i="1"/>
  <c r="C385" i="1" l="1"/>
  <c r="C218" i="1"/>
  <c r="C269" i="1"/>
  <c r="C154" i="1"/>
  <c r="C341" i="1" l="1"/>
  <c r="C850" i="1" l="1"/>
  <c r="C754" i="1" l="1"/>
  <c r="C182" i="1" l="1"/>
  <c r="C483" i="1" l="1"/>
  <c r="C860" i="1" l="1"/>
  <c r="C617" i="1" l="1"/>
  <c r="C481" i="1" l="1"/>
  <c r="C325" i="1" l="1"/>
  <c r="C591" i="1" l="1"/>
  <c r="C752" i="1" l="1"/>
  <c r="C460" i="1" l="1"/>
  <c r="C868" i="1" l="1"/>
  <c r="C869" i="1"/>
  <c r="C356" i="1" l="1"/>
  <c r="C859" i="1" l="1"/>
  <c r="C588" i="1" l="1"/>
  <c r="C573" i="1"/>
  <c r="C606" i="1" l="1"/>
  <c r="C605" i="1" l="1"/>
  <c r="C303" i="1" l="1"/>
  <c r="C38" i="1" l="1"/>
  <c r="C246" i="1"/>
  <c r="C727" i="1" l="1"/>
  <c r="C678" i="1" l="1"/>
  <c r="C603" i="1" l="1"/>
  <c r="C602" i="1" l="1"/>
  <c r="C213" i="1" l="1"/>
  <c r="C322" i="1" l="1"/>
  <c r="C891" i="1" l="1"/>
  <c r="C11" i="1" l="1"/>
  <c r="C849" i="1" l="1"/>
  <c r="C173" i="1" l="1"/>
  <c r="C858" i="1" l="1"/>
  <c r="C244" i="1" l="1"/>
  <c r="C243" i="1" l="1"/>
  <c r="C402" i="1" l="1"/>
  <c r="C169" i="1" l="1"/>
  <c r="C210" i="1" l="1"/>
  <c r="C168" i="1"/>
  <c r="C235" i="1" l="1"/>
  <c r="C593" i="1" l="1"/>
  <c r="C30" i="1" l="1"/>
  <c r="C321" i="1"/>
  <c r="C455" i="1" l="1"/>
  <c r="C830" i="1" l="1"/>
  <c r="C877" i="1" l="1"/>
  <c r="C815" i="1" l="1"/>
  <c r="C380" i="1"/>
</calcChain>
</file>

<file path=xl/sharedStrings.xml><?xml version="1.0" encoding="utf-8"?>
<sst xmlns="http://schemas.openxmlformats.org/spreadsheetml/2006/main" count="4172" uniqueCount="1336">
  <si>
    <t>Obiectul achiziției directe</t>
  </si>
  <si>
    <t xml:space="preserve">Cod CPV </t>
  </si>
  <si>
    <t>Valoarea estimată</t>
  </si>
  <si>
    <t>Sursa de finanțare</t>
  </si>
  <si>
    <t>Data estimată pentru inițiere</t>
  </si>
  <si>
    <t>Data estimată pentru finalizare</t>
  </si>
  <si>
    <t>Lei, fără TVA</t>
  </si>
  <si>
    <t xml:space="preserve">09130000-9  - Petrol si produse distilate (Rev.2)  </t>
  </si>
  <si>
    <t>ECHIPAMENTE MULTIMEDIA</t>
  </si>
  <si>
    <t>venituri proprii</t>
  </si>
  <si>
    <t>martie</t>
  </si>
  <si>
    <t>aprilie</t>
  </si>
  <si>
    <t>ianuarie</t>
  </si>
  <si>
    <t>CARTUSE DE TONER SI CERNEALA</t>
  </si>
  <si>
    <t>22610000-9 - Cerneala tipografica (Rev.2)</t>
  </si>
  <si>
    <t>44100000-1  - Materiale de constructii si articole conexe (Rev.2)</t>
  </si>
  <si>
    <t xml:space="preserve">44316500-3  - Lacatusarie (Rev.2)   44511000-5  - Scule de mana (Rev.2) </t>
  </si>
  <si>
    <t>februarie</t>
  </si>
  <si>
    <t>DIVERSE PIESE SI PRODUSE PENTRU AUTOTURISMELE DIN PARCUL AUTO</t>
  </si>
  <si>
    <t xml:space="preserve">15800000-6  - Diverse produse alimentare (Rev.2) </t>
  </si>
  <si>
    <t>produse alimentare perioada ianuarie-decembrie</t>
  </si>
  <si>
    <t>15800000-6</t>
  </si>
  <si>
    <t>decembrie</t>
  </si>
  <si>
    <t>SERVICII DE CATERING</t>
  </si>
  <si>
    <t>55520000-1 - Servicii de catering (Rev.2)</t>
  </si>
  <si>
    <t>Contract Servicii catering-Organizare evenimente (coffee breaks și/sau platouri); Servicii catering-Mese servite (mic dejun și/sau prânz și/sau cină)</t>
  </si>
  <si>
    <t>55523000-2</t>
  </si>
  <si>
    <t>79952000-2 Servicii pentru evenimente (Rev.2)</t>
  </si>
  <si>
    <t>ECHIPAMENTE/PRODUSE PENTRU PROTECȚIE SI PSI</t>
  </si>
  <si>
    <t xml:space="preserve">18143000-3  - Echipamente de protectie (Rev.2) </t>
  </si>
  <si>
    <t>PUBLICATII-CĂRȚI, ZIARE, JURNALE, PUBLICATII, JURNALE DE PRACTICA (LOGBOOK-uri), SUPORTURI DE CURS ȘI ABONAMENTE</t>
  </si>
  <si>
    <t>22100000-1  -  Carti, brosuri si pliante tiparite (Rev.2)                                 22200000-2  -  Ziare, reviste specializate, periodice si reviste (Rev.2)</t>
  </si>
  <si>
    <t>66510000-8 - Servicii de asigurare (Rev.2)</t>
  </si>
  <si>
    <t>66512100-3</t>
  </si>
  <si>
    <t>ITP pentru microbuze CT02UMC+CT03UMC</t>
  </si>
  <si>
    <t>48190000-6</t>
  </si>
  <si>
    <t>48190000-6 - Pachete software educationale</t>
  </si>
  <si>
    <t>octombrie</t>
  </si>
  <si>
    <t>noiembrie</t>
  </si>
  <si>
    <t>31710000-6 Echipament electronic</t>
  </si>
  <si>
    <t>33696300-8</t>
  </si>
  <si>
    <t>24450000-3 - Produse agrochimice (Rev.2)</t>
  </si>
  <si>
    <t>MOBILIER; ACCESORII PENTRU MOBILIER; MATERIALE SI SERVICII RECONDITIONARE MOBILIER</t>
  </si>
  <si>
    <t>SERVICII DE CERTIFICARE A SEMNĂTURII ELECTRONICE</t>
  </si>
  <si>
    <t>79132100-9 - Servicii de certificare a semnaturii electronice (Rev.2)</t>
  </si>
  <si>
    <t>SERVICII DE CONTROL/VERIFICARI TEHNICE; PIESE SI ACCESORII</t>
  </si>
  <si>
    <t>Verificare prize de impamantare / paratrasnet</t>
  </si>
  <si>
    <t>71630000-3 Servicii de inspectie si testare tehnica (Rev.2)</t>
  </si>
  <si>
    <t>Servicii inspectii tehnice anuale CNCIR 2 ascensoare persoane</t>
  </si>
  <si>
    <t>71631000-0</t>
  </si>
  <si>
    <t>DIVERSE MATERIALE ȘI SERVICII PENTRU REPARAȚII, INCLUSIV FURNIZARI SI MONTARI</t>
  </si>
  <si>
    <t>SERVICII CURIERAT INTERN ȘI INTERNAȚIONAL ȘI SERVICII POȘTALE</t>
  </si>
  <si>
    <t xml:space="preserve">64110000-0  - Servicii postale (Rev.2)   64120000-3 - Servicii de curierat (Rev.2)  </t>
  </si>
  <si>
    <t>CONTRACT Prestari servicii postale (intern și internațional neprioritar si prioritar)</t>
  </si>
  <si>
    <t>64110000-0</t>
  </si>
  <si>
    <t>64120000-3</t>
  </si>
  <si>
    <t>SERVICII DE INVAȚĂMÂNT</t>
  </si>
  <si>
    <t xml:space="preserve">75121000-0 - Servicii administrative in invatamant (Rev.2) </t>
  </si>
  <si>
    <t>SERVICII DE PRODUCTIE SI DIFUZARE MATERIALE EDUCATIONALE</t>
  </si>
  <si>
    <t>CONTRACT Servicii de productie si difuzare in mediul online de materiale educationale in scop didactic</t>
  </si>
  <si>
    <t>SERVICII INTERNET, CATV, TELEFONIE FIXA SI TELEFONIE MOBILA</t>
  </si>
  <si>
    <t>72400000-4 - Servicii de internet (Rev.2)   64211000-8 - Servicii de telefonie publica (Rev.2)
 64210000-1 - Servicii de telefonie si de transmisie de date (Rev.2)</t>
  </si>
  <si>
    <t>64212000-5</t>
  </si>
  <si>
    <t>CONTRACT prestari servicii de internet si televiziune prin cablu</t>
  </si>
  <si>
    <t>72400000-4</t>
  </si>
  <si>
    <t>CONTRACT prestari servicii de telefonie fixa si inchiriere PBX, terminale si asigurare suport tehnic</t>
  </si>
  <si>
    <t>64211000-8; 79511000-9</t>
  </si>
  <si>
    <t>79341000-6-
Servicii de publicitate</t>
  </si>
  <si>
    <t>Inchiriere parcare 4 locuri - 60mp</t>
  </si>
  <si>
    <t>72261000-2 – Servicii de asistenta pentru software (Rev.2)</t>
  </si>
  <si>
    <t>51514110-2 Servicii de instalare de utilaje si aparate de filtrare sau de purificare a apei (Rev.2)</t>
  </si>
  <si>
    <t xml:space="preserve">CONTRACT Servicii de mentenanta a aparatelor de climatizare, a agregate de racire si a ventiloconvectorilor </t>
  </si>
  <si>
    <t>50730000-1 Servicii de reparare si de intretinere a grupurilor de refrigerare (Rev.2)</t>
  </si>
  <si>
    <t xml:space="preserve">CONTRACT Servicii de intretinere si reparatii ascensoare  </t>
  </si>
  <si>
    <t>50750000-7 Servicii de intretinere a ascensoarelor (Rev.2)</t>
  </si>
  <si>
    <t>90921000-9 Servicii de dezinfectie si de dezinsectie (Rev.2)</t>
  </si>
  <si>
    <t>CONTRACT Servicii de asistenta tehnica pentru programe de calculator: FC, GM, MF, SA, AB</t>
  </si>
  <si>
    <t>72600000-6 Servicii de asistenta si de consultanta informatica (Rev.2)</t>
  </si>
  <si>
    <t xml:space="preserve">CONTRACT servicii de mentenanta a licentelor UMS (University Management System) și servicii de asistenta în utilizarea aplicatiei UMS </t>
  </si>
  <si>
    <t>72250000-2 - Servicii pentru sisteme şi asistenţă</t>
  </si>
  <si>
    <t>75111200-9 Servicii legislative (Rev.2)</t>
  </si>
  <si>
    <t>CONTRACT Servicii de verificare, revizie, întreținere și reparații la centralele termice, punctul termic și echipamentele din încăperile centralelor termice aparținând UMC, inclusiv manoperă înlocuire piese defecte</t>
  </si>
  <si>
    <t>50700000-2 Servicii de reparare si de intretinere a instalatiilor de constructii (Rev.2)</t>
  </si>
  <si>
    <t>DIVERSE CONTRACTE SERVICII MENTENANȚĂ SISTEME DE SECURITATE</t>
  </si>
  <si>
    <t>50610000-4 - Servicii de reparare şi de întreţinere a echipamentului de securitate</t>
  </si>
  <si>
    <t>CONTRACT Servicii de trafic de radiocomunicatii navale</t>
  </si>
  <si>
    <t>64220000-4 - Servicii de telecomunicaţii, cu excepţia serviciilor telefonice şi de transmisie de date</t>
  </si>
  <si>
    <t>CONTRACT Servicii mentenanta sistem desfumare</t>
  </si>
  <si>
    <t>50413200-5 Servicii de reparare si de intretinere a echipamentului de stingere a incendiilor (Rev.2)</t>
  </si>
  <si>
    <t>50413200-5</t>
  </si>
  <si>
    <t>iulie</t>
  </si>
  <si>
    <t>august</t>
  </si>
  <si>
    <t>FERESTRE, USI SI ARTICOLE CONEXE (FURNIZARE SI/SAU MONTARE)</t>
  </si>
  <si>
    <t>45400000-1 - Lucrări de finisare a construcţiilor</t>
  </si>
  <si>
    <t xml:space="preserve">CONTRACTE LUCRARI INSTALATII ELECTRICE </t>
  </si>
  <si>
    <t xml:space="preserve">CONTRACTE LUCRARI DE INSTALATII </t>
  </si>
  <si>
    <t xml:space="preserve">79941000-2 - Servicii de taxare (Rev.2)  obiecte principale </t>
  </si>
  <si>
    <t>CONTRACTE UTILITATI</t>
  </si>
  <si>
    <t>65100000-4 Distributie de apa si servicii conexe (Rev.2)</t>
  </si>
  <si>
    <t>09320000-8</t>
  </si>
  <si>
    <t>mai</t>
  </si>
  <si>
    <t>30125100-2</t>
  </si>
  <si>
    <t>proiect 2020</t>
  </si>
  <si>
    <t>iunie</t>
  </si>
  <si>
    <t>30232110-8</t>
  </si>
  <si>
    <t>septembrie</t>
  </si>
  <si>
    <t>79212100-4</t>
  </si>
  <si>
    <t>31120000-3 Generatoare (Rev.2)</t>
  </si>
  <si>
    <t xml:space="preserve">mai </t>
  </si>
  <si>
    <t>laptopuri, 8 buc</t>
  </si>
  <si>
    <t>30213100-6 Computere portabile (Rev.2)</t>
  </si>
  <si>
    <t>Multifunctional HP M479FDW si set cartuse</t>
  </si>
  <si>
    <t>Sistem videoproiector+masa suport reglabila, 1 buc</t>
  </si>
  <si>
    <t>38652120-7 Videoproiectoare (Rev.2)</t>
  </si>
  <si>
    <t>Ecran de proiectie, 1 buc</t>
  </si>
  <si>
    <t>38653400-1 Ecrane pentru proiectii (Rev.2)</t>
  </si>
  <si>
    <t>Ruter, 1 buc</t>
  </si>
  <si>
    <t>32413100-2 Rutere de retea (Rev.2)</t>
  </si>
  <si>
    <t>PROIECT ERANET-MARTERA-PIMEO-AI-2</t>
  </si>
  <si>
    <t>echipament radio definit prin software tip USRP-2901</t>
  </si>
  <si>
    <t>32344210-1 - Echipament radio</t>
  </si>
  <si>
    <t xml:space="preserve">servicii de audit financiar </t>
  </si>
  <si>
    <t>79212100-4 - Servicii de auditare financiara</t>
  </si>
  <si>
    <t xml:space="preserve">Instrumente de masurare :                                                                                             1.Telemetru laser 40M;                              </t>
  </si>
  <si>
    <t>38300000-8 Instrumente de masurare (Rev.2)</t>
  </si>
  <si>
    <t>Instrumente de masurare :                                                                                                                                                                                                          2.nivela functionala cu laser si ruleta incorporata</t>
  </si>
  <si>
    <t>Tableta grafica compatibila WINDOWS, 3 buc.</t>
  </si>
  <si>
    <t>30237450-8 Tablete grafice (Rev.2)</t>
  </si>
  <si>
    <t>Cutii organizator, 2 modele, 8 buc.</t>
  </si>
  <si>
    <t>30193000-8 Organizatoare si accesorii (Rev.2)</t>
  </si>
  <si>
    <t>79418000-7 Servicii de consultanţă în domeniul achiziţiilor</t>
  </si>
  <si>
    <t>proiect 2021</t>
  </si>
  <si>
    <t>Servicii editare articol</t>
  </si>
  <si>
    <t>79820000-8 Servicii conexe tiparirii (Rev.2)</t>
  </si>
  <si>
    <t>CONTRACTE  EXECUTIE LUCRARI TAMPLARIE (CERINTE ISU)</t>
  </si>
  <si>
    <t xml:space="preserve"> Valoarea estimată Lei, fără TVA)  </t>
  </si>
  <si>
    <t>Microbiological laboratory  
(Echipamente microbiologice de laborator - lot 1)
(Materiale de laborator lot 2)</t>
  </si>
  <si>
    <t>Autoclav portabil Biobase BKM-P18(D)</t>
  </si>
  <si>
    <t>33191110-9</t>
  </si>
  <si>
    <t>Bec Bunsen ISOLAB</t>
  </si>
  <si>
    <t>44423000-1</t>
  </si>
  <si>
    <t>Baie cu ultrasunete</t>
  </si>
  <si>
    <t>Hota cu flux laminar vertical</t>
  </si>
  <si>
    <t>Agitator Vortex Clasic 2500 rpm</t>
  </si>
  <si>
    <t xml:space="preserve"> 38930000-3 Instrumente de masurare a umiditatii si a umezelii (Rev.2)</t>
  </si>
  <si>
    <t xml:space="preserve">50413200-5 </t>
  </si>
  <si>
    <t>22462000-6 Materiale publicitare (Rev.2)</t>
  </si>
  <si>
    <t>Pahet materiale consumabile (Membrane filtrante ø 25 mm, dim. pori 0.22 μm/ SYBR GREEN I (0,5 ml)/  PROPIDIUM IODIDE 95-98%)</t>
  </si>
  <si>
    <t>33696500-0</t>
  </si>
  <si>
    <t>42990000-2</t>
  </si>
  <si>
    <t>Statii de lucru (computer, sistem desktop, laptop, tableta, tableta grafica cu display)</t>
  </si>
  <si>
    <t>Accesorii periferice (monitor, tastatura, mouse, tableta grafica fara monitor, hard extern, router, acces point)</t>
  </si>
  <si>
    <t>Piese de schimb pentru Echipamente periferice</t>
  </si>
  <si>
    <t>72700000-7- Servicii de retele informatice</t>
  </si>
  <si>
    <t>DIVERSE APARATE SI PRODUSE MEDICALE (viziere de protectie, masti, manusi)</t>
  </si>
  <si>
    <t>MATERIALE SI PRODUSE DE CURATENIE SI INTRETINERE (materiale curatenie, dezinfectant maini si suprafete, dozatoare, prosoape hartie)</t>
  </si>
  <si>
    <t>90711100-5 Evaluare a riscurilor sau a pericolelor, alta decat cea pentru constructii</t>
  </si>
  <si>
    <t>CONTRACT Servicii de revizuire a analizei de risc la securitatea fizica pentru Sediul Lac Mamaia al UMC, Str. Cuartului nr.2, Constanta. .</t>
  </si>
  <si>
    <t>30237200-1 Accesorii pentru computere</t>
  </si>
  <si>
    <t>48190000-6 - Pachete software analitice sau stiintifice</t>
  </si>
  <si>
    <t>Software de analiza OriginPro v2021 sau echivalent</t>
  </si>
  <si>
    <t>LUCRARI DE CONSTRUCTII SI FINISARE A CONSTRUCTIILOR</t>
  </si>
  <si>
    <t>taxa evaluare privind autorizarea de functionare provizorie program nou studii univ licenta Electrotehnica lb engleza</t>
  </si>
  <si>
    <t xml:space="preserve">TAXE/COTIZATII DIVERSE </t>
  </si>
  <si>
    <t>taxa participare si publicare lucrare Conferinta ModTech 2021</t>
  </si>
  <si>
    <t>SSD 1 TB, 1 bucata</t>
  </si>
  <si>
    <t>30237100-0 Piese pentru computere</t>
  </si>
  <si>
    <t>71630000-3 Servicii de inspectie si testare tehnica (Rev.2</t>
  </si>
  <si>
    <t>Revizie si verificare metrologica contoare energie termica, contoare apa rece si contoare apa calda (verificare la 4 ani)</t>
  </si>
  <si>
    <t>48820000-2</t>
  </si>
  <si>
    <t>Verificare si etalonare echipament AlphaGuard PQ2000Pro, inlocuire baterie, efectuare teste functionale, transport inclus</t>
  </si>
  <si>
    <t>Echipamente de inregistrare si prelucrare date - Camera foto wifi</t>
  </si>
  <si>
    <t>Echipamente de inregistrare si prelucrare date - Sistem FOG server</t>
  </si>
  <si>
    <t>Revizie periodica si reparatie generator diesel trifazat DeWerk</t>
  </si>
  <si>
    <t>31711100-4 Componente electronice</t>
  </si>
  <si>
    <t>30192700-8 Papetarie</t>
  </si>
  <si>
    <t>71356100-9 Servicii de control tehnic                 50112100-4 Servicii de reparare a automobilelor</t>
  </si>
  <si>
    <t>2 buc Generator de unda, 1 buc osciloscop si 4 buc cablu TP-C50H</t>
  </si>
  <si>
    <t>71631480-8 Servicii de inspectie rutiera (Rev.2)</t>
  </si>
  <si>
    <t>Echipamente de inregistrare si prelucrare date - Server GPU server</t>
  </si>
  <si>
    <t>Audit financiar proiect</t>
  </si>
  <si>
    <t>papetarie (pixuri 50 bucati, biblioraft 25 bucati, perforator 1 bucata)</t>
  </si>
  <si>
    <t>31711000-3 Accesorii electronice</t>
  </si>
  <si>
    <t>taxa participare si publicare lucrare "Electric diagram with AFDD.." Universitatea Transilvania 2-3 septambrie</t>
  </si>
  <si>
    <t>Licență QM9101 moneo Starterkit -1 buc; Licență QMC001 moneo edgeConnect VSE -1 buc</t>
  </si>
  <si>
    <t>Componente electronice Lot 3</t>
  </si>
  <si>
    <t>UPS</t>
  </si>
  <si>
    <t>panouri vericale de prezentare</t>
  </si>
  <si>
    <t>39294100-0</t>
  </si>
  <si>
    <t>tabla magnetica, flipchart si consumabile</t>
  </si>
  <si>
    <t>materiale papetarie</t>
  </si>
  <si>
    <t>mape echipate, consumabile papetarie</t>
  </si>
  <si>
    <t>birou de lucru cu opt locuri, corpuri biblioteca, masa imprimanta</t>
  </si>
  <si>
    <t>39516000-2 Articole de mobilier</t>
  </si>
  <si>
    <t>scaune ergonomice 10 bucati</t>
  </si>
  <si>
    <t>30237450-8 Tablete grafice</t>
  </si>
  <si>
    <t>kit tableta si stylus 24 bucati</t>
  </si>
  <si>
    <t>SERVICII DE OPERARE ȘI ASISTENTĂ TEHNICĂ SPECIALIZATĂ</t>
  </si>
  <si>
    <t>71356200-0 - Servicii de asistenta tehnica (Rev.2)</t>
  </si>
  <si>
    <t>Componente electronice - RELUARE (achizitionat partial 18 din 52)</t>
  </si>
  <si>
    <t>90511000-2
90511100-3</t>
  </si>
  <si>
    <t>31434000-7 acumulatori</t>
  </si>
  <si>
    <t>sept</t>
  </si>
  <si>
    <t>Componente electronice neofertate, luate cu o singura oferta</t>
  </si>
  <si>
    <t>acumulatori Li-Ion 4400 mA ptr foton (poz 31)</t>
  </si>
  <si>
    <t>Sistem pentru iluminat cu 2 becuri, panou solar 5V/5,5W (poz 28)</t>
  </si>
  <si>
    <t>09331000-8 Panouri solare (Rev.2)</t>
  </si>
  <si>
    <t>acumulatori Li-Ion 5000 mA  (poz 30)</t>
  </si>
  <si>
    <t>Celula fotovoltaica 3.9 V (poz 26)</t>
  </si>
  <si>
    <t>Pachet componente electronice/ (poz8+10+14+23+24+34+37+38+41+42+46+50)</t>
  </si>
  <si>
    <t>PROIECT H2020-MSCA-NIGHT-2020bis "Opening Up Science"</t>
  </si>
  <si>
    <t xml:space="preserve">proiect </t>
  </si>
  <si>
    <t>Pachet componente electronice /(poz 25)</t>
  </si>
  <si>
    <t>Pachet componente electronice /(poz 27) - panou solar 10 W si controler</t>
  </si>
  <si>
    <t>prelungitoare cu protectie  4 bucati, lungime fir 5 m</t>
  </si>
  <si>
    <t>30232100-5 Imprimante si trasatoare (Rev.2)</t>
  </si>
  <si>
    <t>Imprimanta 3 D si filament negru si transparent</t>
  </si>
  <si>
    <t>4200+100+100</t>
  </si>
  <si>
    <t>CPV 31711100-4 Componente electronice (Rev.2)</t>
  </si>
  <si>
    <t>31515000-9 Lampi cu ultraviolete (Rev.2)</t>
  </si>
  <si>
    <t>Pachet produse laborator microbiologie</t>
  </si>
  <si>
    <t>laptopuri, 2 buc</t>
  </si>
  <si>
    <t>kit tableta si creion, 45 bucati</t>
  </si>
  <si>
    <t>Componente electronice realizare sistem IoT: RFM95W-868S2R, producator HOPE MICRIELECTRONICS sau echivalent, 10 buc</t>
  </si>
  <si>
    <t>taxa participare si publicare lucrare IoT technology for vineyard monitoring, The methods for vine disease identification 27-30 octombrie</t>
  </si>
  <si>
    <t>31680000-6 Articole si acesorii electrice</t>
  </si>
  <si>
    <t>38540000-2 Masini si aparate de testare si de masurare</t>
  </si>
  <si>
    <t>Detector radiatii electromagnetice, 2 buc</t>
  </si>
  <si>
    <t>Termometru digital IR TM550, 2 buc</t>
  </si>
  <si>
    <t>Aparat de masurare a calitatii aerului JSM-131SE, 2 buc</t>
  </si>
  <si>
    <t>Aparat de masurare a salinitatii, 2 buc</t>
  </si>
  <si>
    <t>38410000-2 Instrumente de masurat (Rev.2)</t>
  </si>
  <si>
    <t xml:space="preserve">38431000-5 - Aparate de detectare </t>
  </si>
  <si>
    <t>Diverse produse, materiale si accesorii necesare desfasurarii activitatilor aplicative (1. roll up 2 buc.; tricouri pesonalizate, 23 buc)</t>
  </si>
  <si>
    <t>Anemometru digital, 2 buc</t>
  </si>
  <si>
    <t>38121000-9 - Anemometre</t>
  </si>
  <si>
    <t>Detector radiatii electromagnetice Meterk, Contro EMF, LCD, 1 buc</t>
  </si>
  <si>
    <t>Kit de dezvoltare MIKROE-798 EASYPIC V7, 2 buc</t>
  </si>
  <si>
    <t>Oscilloscope analog, 30Mhz, 1 buc; Multimetru digital, 1 buc</t>
  </si>
  <si>
    <t>Placa de dezvoltare MEGA2560 compatibil Arduino, 8 buc</t>
  </si>
  <si>
    <t>31681400-7 - Componente electrice</t>
  </si>
  <si>
    <t>Baterie LIPO 11.1 V</t>
  </si>
  <si>
    <t>31440000-2 - Baterii</t>
  </si>
  <si>
    <t>Statie meteo wireless, 1 buc</t>
  </si>
  <si>
    <t>38127000-1 Statii meteorologice</t>
  </si>
  <si>
    <t>Placa electronica de dezvoltare ARM, 2 buc; Placa electronica de dezvoltare mini, 2 buc; sursa de tensiune in comunicatie, 2 buc; Shield Driver de Motoare, 2 buc; Modul GPS, 2 buc; Sursa coboratoare de tensiune, 2 buc; Modul sursa DC-DC, 2 buc; Voltmetru si Ampermetru, 2 buc; voltmetru de panou, 2 buc; Modul GPS in miniatura, 2 buc</t>
  </si>
  <si>
    <t>Surse, 2+2 buc si disjunctoare, 1+1+1 buc</t>
  </si>
  <si>
    <t>Taxa participare autor diseminare rezultate obtinute proiect Meriavino</t>
  </si>
  <si>
    <t>Componente electronice realizare sistem IoT</t>
  </si>
  <si>
    <t>Unitate de expunere UV pentru cablaje +poz 1.3.5 componenete si materiale pentru electronica</t>
  </si>
  <si>
    <t>pachet componente si materiale pentru electronica poz 2.4.6.7.8.9.10</t>
  </si>
  <si>
    <t xml:space="preserve"> PRODUSE ALIMENTARE ȘI DE PROTOCOL</t>
  </si>
  <si>
    <t>Verificare si reparare aparat de tiparire Risograf</t>
  </si>
  <si>
    <t>taxa participare conferinta "IEE International Conference on e-health and Bioengineering" EHB2021</t>
  </si>
  <si>
    <t>Echipamente de inregistrare si prelucrare date - laptop cu GPU</t>
  </si>
  <si>
    <t>TOTAL LUCRARI</t>
  </si>
  <si>
    <t xml:space="preserve">Taxa participare si publicare articol - diseminare rezultate </t>
  </si>
  <si>
    <t>50311000-8 Repararea si intretinerea masinilor contabile de birou</t>
  </si>
  <si>
    <t>TAXE/COTIZATII DIVERSE</t>
  </si>
  <si>
    <t>Piese de schimb pentru Statii de lucru</t>
  </si>
  <si>
    <t>ANEXĂ 2 LA PROGRAMUL ANUAL AL ACHIZIȚIILOR PUBLICE_ACHIZIȚII DIRECTE 2022</t>
  </si>
  <si>
    <t xml:space="preserve">CERNEALA ȘI MATERIALE PENTRU TIPOGRAFIE </t>
  </si>
  <si>
    <t xml:space="preserve">PRODUSE AGROCHIMICE SI DE SILVICULTURA, ARANJAMENTE FLORALE </t>
  </si>
  <si>
    <t>SERVICII DE ANALIZA LA RISC</t>
  </si>
  <si>
    <t xml:space="preserve">SERVICII DE PUBLICITATE         </t>
  </si>
  <si>
    <t xml:space="preserve">CONTRACT inchiriere 5 purificatoare de apa si 7 dozatoare cu 28 bidoane apa </t>
  </si>
  <si>
    <t>CONTRACT Servicii acces la program informatic legislativ - SINTACT</t>
  </si>
  <si>
    <t>11.100-13.900</t>
  </si>
  <si>
    <t>37.000- 49.333</t>
  </si>
  <si>
    <t>48.000- 64.000</t>
  </si>
  <si>
    <t>CONTRACT Servicii de dezinsectie, deratizare si dezinfectie</t>
  </si>
  <si>
    <t>CONTRACT Servicii de spalatorie inventar moale</t>
  </si>
  <si>
    <t>98310000-9 Servicii de spalatorie si de curatatorie uscata (Rev.2)</t>
  </si>
  <si>
    <t xml:space="preserve">decembrie </t>
  </si>
  <si>
    <t>32.800- 44.000</t>
  </si>
  <si>
    <t>Contract Servicii de mentenanta (întretinere si reparatii)  instalatii sanitare, instalatii termice, instalatii hidrofor si circuite de apa</t>
  </si>
  <si>
    <t>38.500-51.100</t>
  </si>
  <si>
    <t xml:space="preserve">venituri proprii </t>
  </si>
  <si>
    <t>CONTRACT Prestari servicii de curierat rapid intern si international</t>
  </si>
  <si>
    <t>Mentenanta si upgrade pentru licenta MATLAB versiunea Classroom Academic Licence (Student use in laboratories) si pentru toolbox-uri, pentru perioada 31.01.2022-30.01.2023</t>
  </si>
  <si>
    <t>tonere imprimanta HP Color Laserjet MFP M477fdn (2 buc negru 6500 pag, 1 set color de 2300 pag/culoare)</t>
  </si>
  <si>
    <t>45259300-0</t>
  </si>
  <si>
    <t>44174000-0 - Foi (construcţii)</t>
  </si>
  <si>
    <t>venituri poroprii</t>
  </si>
  <si>
    <t>Subler cu afisaj digital, 1 buc</t>
  </si>
  <si>
    <t>38330000-7 - Instrumente manuale de măsurare a lungimilor</t>
  </si>
  <si>
    <t>42900000-5 - Diverse utilaje de uz general şi special</t>
  </si>
  <si>
    <t>Presa Transfer termic 38x38 cm</t>
  </si>
  <si>
    <t>Fierastrau pendular electric</t>
  </si>
  <si>
    <t>42652000-1 Unelte manuale electromecanice (Rev.2)</t>
  </si>
  <si>
    <t>31640000-4 Masini si aparate cu utilizare specifica (Rev.2)</t>
  </si>
  <si>
    <t>SANITARE</t>
  </si>
  <si>
    <t>ELECTRICE</t>
  </si>
  <si>
    <t>ELECTRONICE</t>
  </si>
  <si>
    <t>CONSTRUCTII</t>
  </si>
  <si>
    <t>LACATUSERIE</t>
  </si>
  <si>
    <t>Foi de aluminiu diverse grosimi, foi de cupru grosime 0,5mm, foi de alama grosime 0,5mm, foi de fier grosime 0,5mm</t>
  </si>
  <si>
    <t>31680000-6 - Articole şi accesorii electrice</t>
  </si>
  <si>
    <t>CURĂȚENIE (PRODUSE ȘI MATERIALE)</t>
  </si>
  <si>
    <t xml:space="preserve">APARATE CASNICE ELECTRICE; OBIECTE/ARTICOLE ȘI ACCESORII ELECTRICE </t>
  </si>
  <si>
    <r>
      <t xml:space="preserve">MAȘINI/SCULE ELECTRICE                                                                           </t>
    </r>
    <r>
      <rPr>
        <sz val="10"/>
        <rFont val="Calibri"/>
        <family val="2"/>
        <scheme val="minor"/>
      </rPr>
      <t>(Masina=Sistem tehnic alcătuit din piese cu mișcări determinate, care transformă o formă de energie în altă formă de energie sau în lucru mecanic util; p. restr. dispozitiv, instrument, aparat; mecanism, mașinărie)</t>
    </r>
  </si>
  <si>
    <t>38300000-8 - Instrumente de măsurare 38500000-0 -               Aparate de control şi de testare</t>
  </si>
  <si>
    <t>CONTRACT Servicii  de verificare, intretinere si reparare instalație de hidranti interiori si exteriori si grupuri de pompare</t>
  </si>
  <si>
    <t>proiect  2021</t>
  </si>
  <si>
    <t>IMCA Logbook-uri pentru DP Maintenance, 40 buc+taxe vamale</t>
  </si>
  <si>
    <t xml:space="preserve">22100000-1  -  Carti, brosuri si pliante tiparite (Rev.2)                                 </t>
  </si>
  <si>
    <t>39136000-4 - Umeraşe pentru haine</t>
  </si>
  <si>
    <t>umerase din lemn pentru haine, 100 buc, poligon PSI</t>
  </si>
  <si>
    <t>huse transparente pentru haine, 100 buc</t>
  </si>
  <si>
    <t>18937000-6 Saci de ambalaj (Rev.2)</t>
  </si>
  <si>
    <t>USB 32GB, USB: 3.0, 100 buc, Traveler sau echivalent</t>
  </si>
  <si>
    <t>30234600-4 Memorie flash (Rev.2)</t>
  </si>
  <si>
    <t>50411400-3-Servicii de reparare si de intretinere a tahometrelor</t>
  </si>
  <si>
    <r>
      <t xml:space="preserve">Revizie tehnica, copii conforme ARR,  </t>
    </r>
    <r>
      <rPr>
        <b/>
        <u/>
        <sz val="10"/>
        <rFont val="Calibri"/>
        <family val="2"/>
        <scheme val="minor"/>
      </rPr>
      <t xml:space="preserve">in garantie pentru microbuze CT02UMC+CT03UMC </t>
    </r>
  </si>
  <si>
    <t>SERVICII/CURSURI FORMARE PROFESIONALĂ-ANEXA 2 din Legea 98/2016</t>
  </si>
  <si>
    <t>80530000-8 - Servicii de formare profesională</t>
  </si>
  <si>
    <t>Curs de formare profesionala/specializare pentru ocupatia de bibliotecar, cod N.C./COR 262202 (modul I+modul II)</t>
  </si>
  <si>
    <t>ECHIPAMENTE ELECTRONICE; ACCESORII ELECTRONICE; ACCESORII PENTRU ELECTRONICA; REPARATII ECHIPAMENT ELECTRONIC</t>
  </si>
  <si>
    <t>50430000-8 - Servicii de reparare şi de întreţinere a echipamentului de precizie</t>
  </si>
  <si>
    <t>Constatare și reparatie echipamente COM3LAB, 4 buc</t>
  </si>
  <si>
    <t>tester retea multifunctional</t>
  </si>
  <si>
    <t>conectori, prize, cablu UTP</t>
  </si>
  <si>
    <t>Asigurare RCA, asigurare CASCO si asigurare pasageri si bagaje pentru microbuze CT02UMC+CT03UMC</t>
  </si>
  <si>
    <t>30232110-8 - Imprimante laser (Rev.2)</t>
  </si>
  <si>
    <t>switch integrare UniFi (10 buc) si acces Point Unifi (10 buc)</t>
  </si>
  <si>
    <t>Membership Contribution from 01.01-31.12.2022 as Associate Educational Institution Member</t>
  </si>
  <si>
    <t>plite electrice cu inductie 36 bucati</t>
  </si>
  <si>
    <t>39721100-3</t>
  </si>
  <si>
    <t>38500000-0 Aparate de control si de testare</t>
  </si>
  <si>
    <t>31681000-3</t>
  </si>
  <si>
    <t>contract subsecvent 2 - scaune ONAC</t>
  </si>
  <si>
    <t>39100000-3 Mobilier</t>
  </si>
  <si>
    <t>contract subsecvent 2 -mobilier birou ONAC</t>
  </si>
  <si>
    <t>44511000-5</t>
  </si>
  <si>
    <t>PROIECT ROSE-SGNU-AG 178/SGU/NC/IIS din 10.09.2019</t>
  </si>
  <si>
    <t>PROIECT ROSE-AG 187/SGU/NC/II din 11.09.2019</t>
  </si>
  <si>
    <t>PROIECT MERIAVINO</t>
  </si>
  <si>
    <t>45312100-8 - Lucrări de instalare de sisteme de alarmă împotriva incendiilor (Rev.2)</t>
  </si>
  <si>
    <t>set tonereimprimanta HP Color Laserjet MFP M477fdn</t>
  </si>
  <si>
    <t>31680000-6</t>
  </si>
  <si>
    <t>acumulatori reincarcabili tip AAA, minim 800 mAh, 60 bucati</t>
  </si>
  <si>
    <t>Tiparire Caiete de practica pentru specializarea electromecanica</t>
  </si>
  <si>
    <t>79341000-6</t>
  </si>
  <si>
    <t xml:space="preserve">ianuarie </t>
  </si>
  <si>
    <t>publicare in Monitorul Oficial partea a III-a 1 posturi vacante in data de 01.02.2022</t>
  </si>
  <si>
    <t>anunt in ziar 1 post vacant in data de 01.02.2022</t>
  </si>
  <si>
    <t>rulouri zebra - 2 buc dim 90x180 cm, rulou zebra- 1 buc 80x180 cm</t>
  </si>
  <si>
    <t>39515410-2 Storuri de interior</t>
  </si>
  <si>
    <t>rolete dim 64x117 cm-1 buc, dim 160x127 cm-1 buc, dim 55x157 cm -1 buc</t>
  </si>
  <si>
    <t>publicare in Monitorul Oficial partea a III-a 5 posturi vacante in data de 02.02.2022</t>
  </si>
  <si>
    <t>anunt in ziar 5 posturi vacante in data de 02.02.2022</t>
  </si>
  <si>
    <t>79810000-5</t>
  </si>
  <si>
    <t xml:space="preserve">SISTEME SI DISPOZITIVE DE SUPRAVEGHERE SI DE SECURITATE </t>
  </si>
  <si>
    <t>35120000-1 - Sisteme şi dispozitive de supraveghere şi de securitate</t>
  </si>
  <si>
    <t>Bariera de fum tip Fire ONE + 1 prism, 50m</t>
  </si>
  <si>
    <t>38431200-7 Detectoare de fum</t>
  </si>
  <si>
    <t>publicare in Monitorul Oficial partea a III-a 1 post vacant in data de 04.02.2022</t>
  </si>
  <si>
    <t>anunt in ziar 1 post vacant in data de 04.02.2022</t>
  </si>
  <si>
    <t>Cleste sertizat-2 buc, cleste foarfeca de taiat cabluri, cleste sfic</t>
  </si>
  <si>
    <t>Multifunctionala color A4 -Ricoh SPC360Snw</t>
  </si>
  <si>
    <t>Hartie A4 alba</t>
  </si>
  <si>
    <t>proiect 2022</t>
  </si>
  <si>
    <t>febr</t>
  </si>
  <si>
    <t>Placa rigips, profil gips carton, profil protectie colt, vopsea alchidica alba</t>
  </si>
  <si>
    <t>Panouri led, aplica led, plafoniere,  pentru sediu SLM</t>
  </si>
  <si>
    <t>aplica led, plafoniera pentru sediul central</t>
  </si>
  <si>
    <t>31500000-1</t>
  </si>
  <si>
    <t>cleme derivatie AS6 12X6 mmp</t>
  </si>
  <si>
    <t>prelungitoare 5 m, 5 prize si intrerupator, 2 bucati</t>
  </si>
  <si>
    <t>set tonereimprimanta Ricoh SPC360Snw K/C/M/Y</t>
  </si>
  <si>
    <t>31711100-4- Componente electronice</t>
  </si>
  <si>
    <t>18939000-0 Genti de mana (Rev.2)</t>
  </si>
  <si>
    <t>Geanta de mana, 1 buc</t>
  </si>
  <si>
    <t>71317100-4 Servicii de consultanta in protectia contra incendiilor si a exploziilor si in controlul incendiilor si al exploziilor (Rev.2)</t>
  </si>
  <si>
    <t>SERVICII  DE PROIECTARE DIVERSE</t>
  </si>
  <si>
    <t>SERVICII DIVERSE DE ASISTENTA TEHNICA INFORMATICA</t>
  </si>
  <si>
    <t>waste toner bottle Konica Minolta A4NNWY1 / WX-103, 40.000 pag</t>
  </si>
  <si>
    <t>30125000-1 Piese si accesorii pentru fotocopiatoare</t>
  </si>
  <si>
    <t>publicare in Monitorul Oficial partea a III-a 2 posturi vacante in data de 09.02.2022</t>
  </si>
  <si>
    <t>anunt in ziar 2 posturi vacante in data de 09.02.2022</t>
  </si>
  <si>
    <t>30197643-5</t>
  </si>
  <si>
    <t>COMPONENTE ELECTRONICE</t>
  </si>
  <si>
    <t>HARTIE, ARTICOLE DIN PAPETARIE, ARTICOLE DE BIROTICA SI ACCESORII DE BIROU - 2022</t>
  </si>
  <si>
    <t xml:space="preserve">31680000-6 </t>
  </si>
  <si>
    <t>mouse optic cu fir</t>
  </si>
  <si>
    <t>Licenta anuala software CST Studio Suite Teaching Base Pack</t>
  </si>
  <si>
    <t>Taxa publicare in IOP EES - Conf dr ing.Liviu Stan</t>
  </si>
  <si>
    <t>Set tonere HP M477fdn negru+galben</t>
  </si>
  <si>
    <t>venituri proprii / buget</t>
  </si>
  <si>
    <t>cuier de perete cu 10 agatatori</t>
  </si>
  <si>
    <t>Toner negru - HP M201dw</t>
  </si>
  <si>
    <t>Toner negru xerox 6505</t>
  </si>
  <si>
    <t>30125100-3</t>
  </si>
  <si>
    <t>adaptor USB 3.0 RJ45</t>
  </si>
  <si>
    <t>kit de pornire IO-link VVB ZZ0809, set de pornire cu controler EC2121</t>
  </si>
  <si>
    <t>senzor de vibratii VVB001 - 1 buc, cuplaj surub cu arc cu izolare electrica-2 buc</t>
  </si>
  <si>
    <t>taxa participare International Conference Paris - diseminare rezultate</t>
  </si>
  <si>
    <t>Taxa eliberare extras de carte funciara, plan de incadrare in zona, plan cadastral sediul central</t>
  </si>
  <si>
    <t>Servicii telefonie mobila (abonament+trafic convorbiri)</t>
  </si>
  <si>
    <t>Componente electronice (achizitie cu o oferta) - 18 repere: buton, conector, diode, tub termocontractil, LCD, encoder</t>
  </si>
  <si>
    <t xml:space="preserve">prelungitor cu fisa si cupla </t>
  </si>
  <si>
    <t xml:space="preserve">seminte gazon universal </t>
  </si>
  <si>
    <t xml:space="preserve">Pachet scule de mana foarfeca baros toporisca furca grebla cazma </t>
  </si>
  <si>
    <t>Pachet tocator resturi vegetale fierastrau electric</t>
  </si>
  <si>
    <t xml:space="preserve">Pachet panou gard+stalp+cleme de gard </t>
  </si>
  <si>
    <t xml:space="preserve">Pachet disc debitare, ulei ungere, electrozi, pensula </t>
  </si>
  <si>
    <t xml:space="preserve"> 44511000-5  - Scule de mana (Rev.2) </t>
  </si>
  <si>
    <t>42900000-5 Diverse utilaje de uz general si special (Rev.2)</t>
  </si>
  <si>
    <r>
      <t>Componente electronice - conf referat 986/08.02.22</t>
    </r>
    <r>
      <rPr>
        <b/>
        <sz val="10"/>
        <rFont val="Calibri"/>
        <family val="2"/>
        <scheme val="minor"/>
      </rPr>
      <t xml:space="preserve"> DIN CARE:</t>
    </r>
  </si>
  <si>
    <t>taxa evaluare periodica a domeniului de studii univ masterat Inginerie Navala si Navigatie</t>
  </si>
  <si>
    <t>baterii R6, 1.5V AA (48 buc)+ baterii CR2032 (10 buc)+ baterii 9V (10 buc)</t>
  </si>
  <si>
    <t>32420000-3</t>
  </si>
  <si>
    <t>Tabla magnetica+burete+spray + ceas perete</t>
  </si>
  <si>
    <t>39162110-9</t>
  </si>
  <si>
    <t>Set cartus imprimanta MPF 179FNW (B/C/Y/M)</t>
  </si>
  <si>
    <t>79970000-4 - Servicii de editare (Rev.2)</t>
  </si>
  <si>
    <t>Componente electronice - conf referat 1227/17.02.2022</t>
  </si>
  <si>
    <t>Martisoare</t>
  </si>
  <si>
    <t>39298900-6</t>
  </si>
  <si>
    <t>03111000-2</t>
  </si>
  <si>
    <t>44100000-1  </t>
  </si>
  <si>
    <t>anunt in ziar post vacant in data de 22.02.2022</t>
  </si>
  <si>
    <t>publicare in Monitorul Oficial partea a III-a post vacant in data de 22.02.2022</t>
  </si>
  <si>
    <t>publicare in Monitorul Oficial partea a III-a post vacant in data de 02.03.2022</t>
  </si>
  <si>
    <t>anunt in ziar post vacant in data de 02.03.2022</t>
  </si>
  <si>
    <t>Taxă evaluare privind autorizarea de funcționare provizorie a noului program de studii universitare de licență ELECTRICAL ENGINEERING (Electrotehnica in limba engleza)-Contract</t>
  </si>
  <si>
    <t>Laptopuri, 35 buc</t>
  </si>
  <si>
    <t>anunt in ziar post vacant in data de 03.03.2022</t>
  </si>
  <si>
    <t>publicare in MO partea a III-a post vacant in data de 03.03.2022</t>
  </si>
  <si>
    <t>Taxa evaluare periodica a domeniului de studii univ masterat Inginerie Electronica, Telecomunicatii si Tehnologii Informationale</t>
  </si>
  <si>
    <t>Supraveghere si monitorizare anuala cursuri si activitati de pregatire profesionala</t>
  </si>
  <si>
    <t>Cilindru siguranta 3 chei</t>
  </si>
  <si>
    <t>aplica led 18 W patrata alb rece</t>
  </si>
  <si>
    <t>Pachet materiale contructii (trafalet, gratar, pensula, vopsea, amorsa)</t>
  </si>
  <si>
    <t>44316500-3</t>
  </si>
  <si>
    <t>Componente electronice - lot 1 poz 2-6 card, placa de dezv, priza, stecher, tester</t>
  </si>
  <si>
    <t>Componente electronice (achizitie cu o oferta) - 3 repere: regleta, triac, tranzistor</t>
  </si>
  <si>
    <t>IoT system network (KIT) +license program + abonament
(Echipament de monitorizare în timp real a viței de vie, pentru frunză, aer și sol )</t>
  </si>
  <si>
    <t>31712331-9 Celule fotovoltaice</t>
  </si>
  <si>
    <t>44100000-1</t>
  </si>
  <si>
    <t>Suruburi otel zincat si holtsuruburi inox</t>
  </si>
  <si>
    <t>Cabluri MYF, conectori, copex, papuci cupru)</t>
  </si>
  <si>
    <t>Cotizatie membru Consiliul National al Rectorilor pentru 2022</t>
  </si>
  <si>
    <t>Componente electronice lot 1 banda zimtata, cleme sir, tub gelelectroizolant</t>
  </si>
  <si>
    <t>Componente electronice lot 2+3  doza derivatie, papuci electrici, presetupa</t>
  </si>
  <si>
    <t>cartus negru konica Minolta TN118</t>
  </si>
  <si>
    <t xml:space="preserve">Kit auto: Trusa medicala, stingator, triunghi reflectorizant 2 buc, vesta reflectorizante </t>
  </si>
  <si>
    <t>33141623-3</t>
  </si>
  <si>
    <t>rovigniete autovehicule universitate</t>
  </si>
  <si>
    <t>22453000-0 Viniete de automobile (Rev.2)</t>
  </si>
  <si>
    <t>IMCA Logbook-uri pentru DP INDUCTION, 40 buc+taxe vamale</t>
  </si>
  <si>
    <t>Constatare si reparatie pentru 2 masini de spalat Sediul central UMC</t>
  </si>
  <si>
    <t>50532000-3 Servicii de reparare si de intretinere a masinilor si aparatelor electrice si a echipamentului conex</t>
  </si>
  <si>
    <t>Inlocuire panou tamplarie fixa pvc cu un panou rotobasculant E 122</t>
  </si>
  <si>
    <t>44221000-5</t>
  </si>
  <si>
    <t>50118400-9 Servicii de depanare a autovehiculelor (Rev.2)</t>
  </si>
  <si>
    <t>Servicii de depanare auto CT 08WUS</t>
  </si>
  <si>
    <t>44617000-8</t>
  </si>
  <si>
    <t>Lucrări de reparații curente la clădirea C3 Complex Sportiv Universitar Neptun</t>
  </si>
  <si>
    <t>CPV 45453000-7 Lucrari de reparatii generale si de renovare (Rev.2)</t>
  </si>
  <si>
    <t>incarcatoare laptop</t>
  </si>
  <si>
    <t>PROIECT ID 2019-1-TR01-KA203-077463 Erasmus +, Andreea Jenaru</t>
  </si>
  <si>
    <t>Materiale publicitare proiect</t>
  </si>
  <si>
    <t>55100000-1 - Servicii hoteliere</t>
  </si>
  <si>
    <t>Servicii de cazare si servire a mesei eveniment de multiplicare in cadrul proiectului</t>
  </si>
  <si>
    <t>Cutii carton 600x400x401</t>
  </si>
  <si>
    <t>44617000-9</t>
  </si>
  <si>
    <t>Servicii de manipulare, incarcare si transport carti biblioteca la sediul CSUN</t>
  </si>
  <si>
    <t>tastatura usb</t>
  </si>
  <si>
    <t xml:space="preserve">30237460-1 - Tastaturi pentru computer </t>
  </si>
  <si>
    <t>toner CF410X 2 buc, 6500 pag/buc,  multifunctional HP MFP M477 fdw</t>
  </si>
  <si>
    <t>toner CF410X 1 buc 6500 pag, set toner color CF411X+CF412X+CF413X multifunctional HP MFP M477 fdw</t>
  </si>
  <si>
    <t>cotizatie membru anul 2022 Asociatia Clusterul de Excelenta in Securitate Cibernetica</t>
  </si>
  <si>
    <t>placheta aniversara cu caseta de plus</t>
  </si>
  <si>
    <t>39298700-4 - Trofee (Rev.2)</t>
  </si>
  <si>
    <t>verificare periodica aparate tahograf inteligent si limitatoare de viteza pentru 2 microbuze marca Mercedes Benz (inclusiv sigiliu impulsor, baterie tahograf)</t>
  </si>
  <si>
    <t xml:space="preserve">CPV 30213300-8 Computer de birou </t>
  </si>
  <si>
    <t xml:space="preserve">30213100-6 Computere portabile </t>
  </si>
  <si>
    <t>48317000-3 Pachete software pentru editare de text (Rev.2)</t>
  </si>
  <si>
    <t>Licente Adobe Acrobat Pro, 1 Year, 11 bucati</t>
  </si>
  <si>
    <t>servicii de catering 18-19 martie 2022</t>
  </si>
  <si>
    <t>fondul de cercetare</t>
  </si>
  <si>
    <t>Cablu MYF 16 mm rosu 5 ml si negru 5 ml, conector tip MC4x3 (lot 3)</t>
  </si>
  <si>
    <t>dvd-uri printabile 4,7GB, 16x - 100 bucati</t>
  </si>
  <si>
    <t>30234400-2</t>
  </si>
  <si>
    <t>63110000-3</t>
  </si>
  <si>
    <t>Unitate de imagine oki MC562W</t>
  </si>
  <si>
    <t>Tarif utilizare spectru Serviciu Mobil Maritim 01.01-28.02.22 si 01.01-31.03.22</t>
  </si>
  <si>
    <t>toner negru CF410X 6500 pag-2 bucati, set tonere color CF411A+CF412A+CF413A 2300 pag, multifunctional HP M477fdn</t>
  </si>
  <si>
    <t>taxa participare conferinta 2022IEEE international Workshop on Antenna Technology (IWAT)</t>
  </si>
  <si>
    <t>cercetare</t>
  </si>
  <si>
    <t>Cazare cu mic dejun auditori Ministerul Cercetarii, Inovarii si Digitalizarii</t>
  </si>
  <si>
    <t xml:space="preserve">controler Smart Solar MPPT 150/60-TR </t>
  </si>
  <si>
    <t>24410000-1 Ingrasaminte azotate</t>
  </si>
  <si>
    <t>ingrasamant cu azot si magneziu pentru gazon, 60 kg</t>
  </si>
  <si>
    <t>CONTRACT Servicii de telefonie mobila</t>
  </si>
  <si>
    <t>64212000-6</t>
  </si>
  <si>
    <t>toner negru CE340AC-2buc, tonere color CE341AC-2 buc, CE343AC-1 buc, CE342AC-1 buc</t>
  </si>
  <si>
    <t>gel dezinfectant suprafete 100 L</t>
  </si>
  <si>
    <t>24455000-8 dezinfectanti</t>
  </si>
  <si>
    <t>gel dezinfectant maini 50 L</t>
  </si>
  <si>
    <t>masti protectie 2000 bucati</t>
  </si>
  <si>
    <t>33140000-3</t>
  </si>
  <si>
    <t>echipament individual de protectie (combinezon 1 bucata, costum salopeta-1 bucata, bocanci protectie S1-1 pereche, costum ingrijitor cladiri-4 bucati, saboti-4 perechi)</t>
  </si>
  <si>
    <t xml:space="preserve">Tiparire Caiete de practica pentru specializarea ofiter electric </t>
  </si>
  <si>
    <t>Tiparire Caiete de practica pentru specializarea  navigatie</t>
  </si>
  <si>
    <t>Materiale de constructii (profil aluminiu, cleme)</t>
  </si>
  <si>
    <t>Aspirator profesional</t>
  </si>
  <si>
    <t xml:space="preserve"> 39713430-6 Aspiratoare (Rev.2) </t>
  </si>
  <si>
    <t>unitate de imagine OKI C531DN</t>
  </si>
  <si>
    <t>Servicii de coletare si transport deseuri inerte</t>
  </si>
  <si>
    <t xml:space="preserve">servicii de tiparire si legatorie carti (include printare continut si coperta), 60 exemplare </t>
  </si>
  <si>
    <t xml:space="preserve">79823000-9 </t>
  </si>
  <si>
    <t>servicii de legatorie carti (include printare continut si coperta), 20 exemplare</t>
  </si>
  <si>
    <t>adeziv sigilant elastic monocomponent)</t>
  </si>
  <si>
    <t>Cornier de aluminiu</t>
  </si>
  <si>
    <t>textile legatorie - panza cruda 5 m si tifon apretat 5 m</t>
  </si>
  <si>
    <t>19200000-8 Materiale textile si articole conexe</t>
  </si>
  <si>
    <t>Monitor si tableta grafica</t>
  </si>
  <si>
    <t>30231300-0 Ecrane de afisare (Rev.2); 30237450-8 Tablete grafice  (Rev.2)</t>
  </si>
  <si>
    <t>publicare in MO partea a III-a post vacant in data de 11.04.2022</t>
  </si>
  <si>
    <t>publicare in MO partea a III-a post vacant in data de 16.03.2022</t>
  </si>
  <si>
    <t>anunt in ziar post vacant in data de 16.03.2022</t>
  </si>
  <si>
    <t>publicare in MO partea a III-a post vacant in data de 24.03.2022</t>
  </si>
  <si>
    <t>anunt in ziar post vacant in data de 24.03.2022</t>
  </si>
  <si>
    <t>publicare in MO partea a III-a post vacant in data de 25.03.2022</t>
  </si>
  <si>
    <t>anunt in ziar post vacant in data de 25.03.2022</t>
  </si>
  <si>
    <t>anunt in ziar post vacant in data de 11.04.2022</t>
  </si>
  <si>
    <t>waste toner multifunctional HP LaserJet 700 color M775, 2 buc</t>
  </si>
  <si>
    <t>Cazare pentru 3 nopti in Drobeta-Turnu Severin</t>
  </si>
  <si>
    <t>55100000-1 Servicii hoteliere (Anexa 2)</t>
  </si>
  <si>
    <t>71241000-9 - Studii de fezabilitate, servicii de consultanta, analize (Rev.2)</t>
  </si>
  <si>
    <t>prosop hartie  400 pachete, rola hartie pentru dozator Tork 35 bucati, servetele aparat Tork 30 bucati, husa material pentru racleta de 35 cm 3 buc, suport manson spalator 35 cm 3 buc, maner telescopic l=250 cm 2 buc, racleta profesionala sters geam 35 cm cu maner anatomic 5 buc</t>
  </si>
  <si>
    <t>39831240-0 Produse de curatenie</t>
  </si>
  <si>
    <t>30145100-8</t>
  </si>
  <si>
    <t>55000000-0 Servicii hoteliere, de restaurant</t>
  </si>
  <si>
    <t>SERVICII HOTELIERE, DE RESTAURANT - Anexa 2</t>
  </si>
  <si>
    <t>Cazare 2 nopti in Iasi (mic dejun inclus)</t>
  </si>
  <si>
    <t>cotizatie/taxa Membru CNPTI aferent anului 2022</t>
  </si>
  <si>
    <t>Servicii de spalatorie pentru o mocheta de 30mp</t>
  </si>
  <si>
    <t>Servicii de inspecție anuală console și echipamente GMDSS – LOT 1</t>
  </si>
  <si>
    <t>71356100-9 - Servicii de control tehnic (Rev.2</t>
  </si>
  <si>
    <t>35113000-9 - Echipament de siguranta (Rev.2)</t>
  </si>
  <si>
    <t>Declansator hidrostatic pentru EPIRB, GMDSS</t>
  </si>
  <si>
    <t>acumulator cu plumb, fara intretinere (12 V, 18 Ah)</t>
  </si>
  <si>
    <t>31431000-6</t>
  </si>
  <si>
    <t>tastatura usb multimedia, 4 bucati</t>
  </si>
  <si>
    <t>SERVICII DE EDITARE; SERVICII TIPOGRAFICE</t>
  </si>
  <si>
    <t>aparat telefonic sistem de operare iOS (Apple Iphone 13 PRO MAX 128GB sau echivalent)+husa</t>
  </si>
  <si>
    <t>32252000-4 Telefoane GSM (rev.2)</t>
  </si>
  <si>
    <t>role de hartie pentru POS bancar, dim 57 mm/18 m, 50 buc</t>
  </si>
  <si>
    <t>toner cyan CE341AC-1 buc, toner magenta CE343AC-1 buc</t>
  </si>
  <si>
    <t>aparat telefonie fixa pentru Sediul Central, 10 bucati</t>
  </si>
  <si>
    <t>32552110-1 Telefoane fara fir</t>
  </si>
  <si>
    <t>79100000-5 - Servicii juridice</t>
  </si>
  <si>
    <t>redactare, semnare actiune anulare Decizie nr. 1198/11.11.2021, cereri, asistenta si reprezentare in fata Curtii de Apel Bucuresti</t>
  </si>
  <si>
    <t>router wireless TP-Link Archer C80, AC1900, 1 buc</t>
  </si>
  <si>
    <t>32413100-2 Rutere de retea</t>
  </si>
  <si>
    <t xml:space="preserve">SERVICII JURIDICE </t>
  </si>
  <si>
    <t>Servicii de colectare si transport deseuri inerte (moloz amestecat 6 transporturi de 16m3, moloz curat 16 transporturi de 16m3)</t>
  </si>
  <si>
    <t>Multifunctional A4 laser color</t>
  </si>
  <si>
    <t>set tonere multifunctional A4 laser color</t>
  </si>
  <si>
    <t>venituri proprii/buget</t>
  </si>
  <si>
    <t>anunt in MO partea a III-a post vacant in data de 21.04.2022</t>
  </si>
  <si>
    <t>anunt in ziar post vacant in data de 21.04.2022</t>
  </si>
  <si>
    <t>anunt in MO partea a III-a post vacant in data de 26.04.2022 si 27.04.2022</t>
  </si>
  <si>
    <t>anunt in ziar post vacant in data de 26.04.2022 si 27.04.2022</t>
  </si>
  <si>
    <t>Contract subsecvent 1 achizitie centralizata birotica si papetarie (acord cadru nr 1229/CN/01.02.2022 ONAC-LECOM BIROTICA ARDEAL SRL)</t>
  </si>
  <si>
    <t>Materiale pentru contract Servicii de mentenanţă (întreținere și reparații) instalaţii termice, instalații sanitare, instalațe hidrofor şi circuite de apă</t>
  </si>
  <si>
    <t>44411000-4 Articole sanitare (Rev.2)</t>
  </si>
  <si>
    <t>anunt in MO partea a III-a post vacant in data de 28.04.2022</t>
  </si>
  <si>
    <t>anunt in ziar post vacant in data de 28.04.2022</t>
  </si>
  <si>
    <t>taxa publicare 2 articole Conferinta ModTech 2022</t>
  </si>
  <si>
    <t>taxa anuala membru BSAMI</t>
  </si>
  <si>
    <t>Servicii de inchiriere macara pentru lansarea la apa ambarcatiuni UMC Sediu Lac Mamaia</t>
  </si>
  <si>
    <t>45510000-5 Închiriere de macarale cu operator</t>
  </si>
  <si>
    <t>50240000-9 Servicii de reparare si de intretinere si servicii conexe pentru transportul maritim si pentru alte echipamente</t>
  </si>
  <si>
    <t>Servicii pregatire de sezon motoare ambarcatiuni SLM</t>
  </si>
  <si>
    <t>55310000-6 - Servicii de restaurant cu ospătari(Anexa 2)</t>
  </si>
  <si>
    <t>Servicii de restaurant pentru reprezentant IAMU</t>
  </si>
  <si>
    <t>Cazare 6 nopti, 2 persoane, 2 orase din Bangladesh</t>
  </si>
  <si>
    <t>60400000-2 - Servicii de transport aerian</t>
  </si>
  <si>
    <t>SERVICII TRANSPORT AERIAN</t>
  </si>
  <si>
    <t>Memory stick 128 Gb si 32 GB</t>
  </si>
  <si>
    <t>Laptop 15.6 inch, 16 GB DDR4 - 1 bucata</t>
  </si>
  <si>
    <t>set toner imprimanta Konica Minolta C227 B/C/M/Y</t>
  </si>
  <si>
    <t>mouse USB, 1600 dpi</t>
  </si>
  <si>
    <t>30237410-6 Mouse pentru computer</t>
  </si>
  <si>
    <t>taxa de evaluare periodica domeniu de studii universitare de masterat Inginerie navala si navigatie</t>
  </si>
  <si>
    <t>taxa evaluare periodica domeniu de studii universitare de masterat Inginerie electronica, telecomunicati si tehnologii informationale</t>
  </si>
  <si>
    <t>cartus Canon IP7250</t>
  </si>
  <si>
    <t>pix personalizat din metal cu clip extra-flexibil, grip cauciucat, mina mare albastra - 100 buc</t>
  </si>
  <si>
    <t>buget activitate extracuriculara Capitan pe nava viitorului</t>
  </si>
  <si>
    <t>Servicii de transport aerian (3 oferte)</t>
  </si>
  <si>
    <t>anunt in MO partea a III-a post vacant in data de 11.05.2022</t>
  </si>
  <si>
    <t>anunt in ziar post vacant in data de 11.05.2022</t>
  </si>
  <si>
    <t xml:space="preserve">taxa anuala membru Nautical Institute </t>
  </si>
  <si>
    <t>taxa participare Conferinta a 26-a Internationala Conference on Circuits Systems, Communications and Computers (CSCC 2022), Grecia 19-22 iulie 2022</t>
  </si>
  <si>
    <t>taxa anuala Asociatia Grup Local Dobrogea Nord</t>
  </si>
  <si>
    <t>asigurare de calatorie in Bangladesh, 2 persoane, 30.05-07.06.2022</t>
  </si>
  <si>
    <t>66510000-8</t>
  </si>
  <si>
    <t>servicii de consultanta tehnica pentru marirea puterii simultan absorbite din PT765 de la Baza Nautica (intocmire dosar utilizare si depunere la E-Distributie Dobrogea SA, Consultanta date tehnice echipamente Medie Tensiune-compartiment utilizator; Caiet de sarcini pentru achizi'ie echipamente conform Aviz Tehnic de Racordare)</t>
  </si>
  <si>
    <t>toner CE341A-2 buc, toner CE342A-2 buc, toner CE343A-2 buc, toner CE340A- 1 buc</t>
  </si>
  <si>
    <t>Placute gravate 280x45mm, 2 buc; Placuta gravata 290x160mm, 1 buc</t>
  </si>
  <si>
    <t>Produse si materiale electrice CSU Neptun-Corp 3</t>
  </si>
  <si>
    <t>toner CF410X negru-5 buc, set tonere color CF411X+CF412X+CF413X</t>
  </si>
  <si>
    <t>scanner 2 bucati</t>
  </si>
  <si>
    <t>38520000-6 Scanere (Rev.2)</t>
  </si>
  <si>
    <t>Servicii de verificare tehnica anuala echipamente PSI-Poligon de antrenament și simulare situatii de urgenta</t>
  </si>
  <si>
    <t>71630000-3 - Servicii de inspecţie şi testare tehnică</t>
  </si>
  <si>
    <t xml:space="preserve">Servicii de mentenanta preventiva si corectiva sisteme de securitate </t>
  </si>
  <si>
    <t>30192153-8 - Stampile cu text (Rev.2)</t>
  </si>
  <si>
    <t>diverse materiale si produse sanitare SLM (robineti, senzori, teava PPR, cot PPR, clema, cot PPR, racord, mufa PPR, calorifer otel, adeziv pvc, banda bituminoasa, etansant si adeziv poliuretanic)</t>
  </si>
  <si>
    <t>produse si materiale pentru constructii SLM (ciment, gresie exterior, bordura beton, burgiu beton, surub pt fereastra, tub rigid cablu, clema apasare, teu tub rigid, curba pt tub rigid, diblu melcat, pensula vopsea alchidica)</t>
  </si>
  <si>
    <t>anunt in MO partea a III-a post vacant in data de 16.05.2022</t>
  </si>
  <si>
    <t>anunt in ziar post vacant in data de 16.05.2022</t>
  </si>
  <si>
    <t>set tonere HP Color Laser MFP 179 fnw (W2070A+W2071A+W2072A+W2073A)</t>
  </si>
  <si>
    <t>contactor 230VAC, 12A, 3PNO, LC1K1201P7 sau echivalent, 1 buc</t>
  </si>
  <si>
    <t>31681000-3 - Accesorii electrice</t>
  </si>
  <si>
    <t>42122220-8 Pompe de ape reziduale</t>
  </si>
  <si>
    <t>publicare decizie 103/11.05.2022 in Monitorul Oficial in data de 18.05.2022</t>
  </si>
  <si>
    <t>placheta aniversara cu caseta de plus, 2 bucati</t>
  </si>
  <si>
    <t>anunt in MO partea a III-a post vacant in data de 20.05.2022</t>
  </si>
  <si>
    <t>anunt in ziar 2 posturi vacante in data de 20.05.2022</t>
  </si>
  <si>
    <t>anunt in MO partea a III-a post vacant in data de 23.05.2022</t>
  </si>
  <si>
    <t>anunt in ziar post vacant in data de 23.05.2022</t>
  </si>
  <si>
    <t>30192700-8</t>
  </si>
  <si>
    <t>abonament Data Host revosta Journal of Marine Technology and Enviroment</t>
  </si>
  <si>
    <t>buget cercetare</t>
  </si>
  <si>
    <t>aparate aer conditionat cu montaj, CSUN, 7 buc</t>
  </si>
  <si>
    <t>39717200-3 Aparate de aer conditionat</t>
  </si>
  <si>
    <t>71621000-7 - Servicii de analiză sau consultanţă tehnică</t>
  </si>
  <si>
    <r>
      <t>Servicii de consultanta in domeniul achizitiilor publice proiect</t>
    </r>
    <r>
      <rPr>
        <i/>
        <sz val="10"/>
        <rFont val="Calibri"/>
        <family val="2"/>
        <scheme val="minor"/>
      </rPr>
      <t xml:space="preserve"> Un viitor mai sigur pentru studenti</t>
    </r>
  </si>
  <si>
    <t>prelungire abonament anual acordare domeniu si host revista Journal of Marine Technology and Environment</t>
  </si>
  <si>
    <t>taxa de participare 2 persoane la Adunarea Generala A.N.D.G.A.U.P. din Romania, organizata la Iasi in perioada 26-29.05.2022</t>
  </si>
  <si>
    <t>redeventa trim I/2022</t>
  </si>
  <si>
    <t>30192170-3 Panouri de afisare</t>
  </si>
  <si>
    <t>aviziere de afisare, 3 buc (dimensiuni minime: 90x60cm)</t>
  </si>
  <si>
    <t>Software Euronav SeaPro Standard inclusiv harta Port Constanta (include instalare)</t>
  </si>
  <si>
    <t>48160000-7 - Pachete software pentru biblioteci</t>
  </si>
  <si>
    <t>DIVERSE PACHETE SOFTWARE EDUCATIONALE</t>
  </si>
  <si>
    <t xml:space="preserve">DIVERSE PACHETE SOFTWARE </t>
  </si>
  <si>
    <t>PROIECT CNFIS-FDI-2022-0529</t>
  </si>
  <si>
    <t>proiect</t>
  </si>
  <si>
    <t>mouse wireless 16000 dpi, usb 2.0 - 4 buc</t>
  </si>
  <si>
    <t>38650000-6 Echipament fotografic</t>
  </si>
  <si>
    <t>servicii hoteliere 19-22 iulie Chania - 2 persoane</t>
  </si>
  <si>
    <t>55100000-1 Servicii hoteliere</t>
  </si>
  <si>
    <t>servicii hoteliere 16-18 iunie Ohrid, Macedonia - 2 persoane</t>
  </si>
  <si>
    <t>ștampila 47x18mm, culoare neagra</t>
  </si>
  <si>
    <t>acumulator cu plumb, fara intretinere (12 V, 18 Ah) - 3 bucati</t>
  </si>
  <si>
    <t>80420000-4 - Servicii de e-invatare (e-learning) (Rev.2)</t>
  </si>
  <si>
    <t>birotica si papetarie - ctr subsecvent 1 achizitie centralizata ONAC</t>
  </si>
  <si>
    <t>pamant vegetal negru</t>
  </si>
  <si>
    <t>14212410-7 Pamant vegetal (Rev.2)</t>
  </si>
  <si>
    <t xml:space="preserve">2 buc. toner pentru imprimanta LaserJet 700 color MFP - CE341AC -CYAN </t>
  </si>
  <si>
    <t xml:space="preserve">Contract Elaborare DALI,,Consolidare, Reabilitare si Modernizare Sala de Sport” Universitatea Maritima din Constanta Bd.Aurel Vlaicu nr.123 </t>
  </si>
  <si>
    <t>kit cartuse toner negru, cyan, magenta, yellow pentru Konica Minolta C227 - Bizhub</t>
  </si>
  <si>
    <t>72310000-1 - Servicii de procesare de date (Rev.2); 79941000-2 - Servicii de taxare</t>
  </si>
  <si>
    <t>Contract Servicii de procesare date de cercetare și Taxe de publicizare și publicare a rezultatelor stiintifice
 PUBLICAT</t>
  </si>
  <si>
    <t>90511100-3 Servicii de colectare a deseurilor urbane solide</t>
  </si>
  <si>
    <t>carton A4 160 g/mp colorat in masa galben pal, 250 coli/top - 4 topuri, carton A4 250 g/mp alb, 250 coli/top -4 topuri</t>
  </si>
  <si>
    <t>30197600-2</t>
  </si>
  <si>
    <t>toner negru ORIGINAL XEROX PHASER 6510 6515, 3 buc</t>
  </si>
  <si>
    <t>Taxa aferentă înscriere calificare program de studii de licenta"Drept maritim"</t>
  </si>
  <si>
    <t>taxa judiciara aferenta dosar Curtea de Apel Bucuresti nr.3591/2/2022</t>
  </si>
  <si>
    <t>1 set tonere color Cyan/Magenta/Yellow 44469724/23/22 pentru imprimanta OKI MC562w si 2 bucăți toner negru 44973508 pentru imprimanta OKI MC562w</t>
  </si>
  <si>
    <t>3150,00</t>
  </si>
  <si>
    <t xml:space="preserve">30125100-2 </t>
  </si>
  <si>
    <t>39831700-3 Distribuitoare automate de sapun</t>
  </si>
  <si>
    <t>dispenser sapun lichid TORK sau echivalent manual 561000, 475 ml alb, dispenser sapun lichid MECO alb sau echivalent de 500 ml</t>
  </si>
  <si>
    <t>570,00</t>
  </si>
  <si>
    <t>CONTRACT SUBSECVENT Benzina si motorina OMV, prin ONAC</t>
  </si>
  <si>
    <t>Cazare trei nopti Hotel DALI sau Continental Forum-Audit Nautical Institute</t>
  </si>
  <si>
    <t>Servicii de audit ptr re-acreditare Centru de DP, pentru 3 ani</t>
  </si>
  <si>
    <t>79212300-6 - Servicii de auditare legală</t>
  </si>
  <si>
    <t>SERVICII DE AUDITARE-DIVERSE</t>
  </si>
  <si>
    <t>echipamente laborator disciplina Bazele Electrotehnicii (Interfața Unitrain-1 buc; Modul- DC Technology-2buc; Modul AC Technology-2 buc; Modul - Electrical Network Analysis-2buc.)</t>
  </si>
  <si>
    <t>kit inlocuire trusa sanitara, 30 bucati</t>
  </si>
  <si>
    <t>8 tonere compatibile cu imprimanta HP Color Laser MPF 179fnw, cu urmatoarele coduri: W2070A - 2 SETURI(negre), W2071A, W2072A, W2073A - 2 seturi(color)</t>
  </si>
  <si>
    <t>materiale promotionale (200 set instrument de scris personalizate, 200 agende personalizate, 200 sacose personalizate)</t>
  </si>
  <si>
    <t>39294100-0 Produse informative si de promovare</t>
  </si>
  <si>
    <t>39513100-2 Fete de masa</t>
  </si>
  <si>
    <t xml:space="preserve">fata de masa 100% bumbac -70 buc, dim 140x200 cm-40 buc, dim 150x180 cm-30 buc </t>
  </si>
  <si>
    <t>PROIECT CNFIS-FDI-2022-0440</t>
  </si>
  <si>
    <t>Servicii de promovare a ofertei educaționale incluzive a Universității Maritime din Constanţa prin desfăşurarea unei campanii de marketing online cu ajutorul unui sistem dedicat de tip CRM adaptat necesităţilor universităţii</t>
  </si>
  <si>
    <t>79342200-5 Servicii de promovare (Rev.2)</t>
  </si>
  <si>
    <t>46218,00</t>
  </si>
  <si>
    <t>camera web full HD, 1080 p, 1 buc</t>
  </si>
  <si>
    <t>30237240-3 Camera web (Rev.2)</t>
  </si>
  <si>
    <t>Servicii de verificare tehnica periodica la centralele termice din dotarea UMC pentru 2 ani</t>
  </si>
  <si>
    <t>71356100-9 Servicii de control tehnic</t>
  </si>
  <si>
    <t>monitor LED 55 inch - 3 bucati</t>
  </si>
  <si>
    <t>30231300-0 Ecrane de afisare (Rev.2)</t>
  </si>
  <si>
    <t>Contract Servicii de formare profesionala in domeniul DP pentru perioada iulie 2022-iulie 2023</t>
  </si>
  <si>
    <t>80510000-2-Servicii de formare specializată</t>
  </si>
  <si>
    <t>laptop 15.6 inch 8 GB SSD 512 GB, 4 bucati</t>
  </si>
  <si>
    <t>card memorie 256 GB 90 MB/s - 1 buc</t>
  </si>
  <si>
    <t>aparat foto profesional 18 MP, diagonala display 2.7"</t>
  </si>
  <si>
    <t>30233180-6 Dispozitive de stocare cu memorie flash</t>
  </si>
  <si>
    <t>hartie A4 80 gr 500 coli/top, 300 topuri</t>
  </si>
  <si>
    <t>taxa membru The Nautical Institute</t>
  </si>
  <si>
    <t>Automat programabil (PLC), 1 buc; Cablu convertor de interfata cu programare AL/AL2 conexiune PC RS232, 2,5m, 1 buc</t>
  </si>
  <si>
    <t>PRODUSE PENTRU DP (capsule cafea, pahare carton unica folosinta (set de 100 buc), servetele de masa (pachet de 100 buc))</t>
  </si>
  <si>
    <t>taxa publicare capitol de carte Studies on the short-term effects of the pesticides use on vineyard microbiome</t>
  </si>
  <si>
    <t>roll-up Inginerie și Management în domeniul Transporturilor</t>
  </si>
  <si>
    <t>30192170-3 - Panouri de afisare (Rev.2)</t>
  </si>
  <si>
    <t>taxa tarif tarifului de utilizare spectru pentru Serviciul Mobil Marim (01.04.2022-30.06.2022)</t>
  </si>
  <si>
    <t>taxa publicare articol acceptat la conferinta ICINS 2022</t>
  </si>
  <si>
    <t>anunturi in MO (5) partea a III-a posturi vacante in data de 23, 28 si 29.06.2022</t>
  </si>
  <si>
    <t>PROIECT CNFIS-FDI-2022-0639</t>
  </si>
  <si>
    <t>taxa participare Conferinta Internationala ModTech 2022</t>
  </si>
  <si>
    <t xml:space="preserve">79941000-2 - Servicii de taxare </t>
  </si>
  <si>
    <t>Servicii de perfecţionare a personalului (79633000-0)</t>
  </si>
  <si>
    <t>Curs implementare de solutii de securitate cibernetica-WAZUH, 19 persoane</t>
  </si>
  <si>
    <t>anunt in ziar a trei posturi vacante muncitori calificati in data de 23.06.2022</t>
  </si>
  <si>
    <t>anunt in ziar post vacant de administrator patrimoniu in data de 27.06.2022</t>
  </si>
  <si>
    <t>anunt in ziar post vacant de secretar facultate in data de 23.05.2022</t>
  </si>
  <si>
    <t>anunt in ziar post vacant de Sef Serviciu Tehnic in data de 28.06.2022</t>
  </si>
  <si>
    <t>anunt in ziar post vacant de consilier juridic in data de 29.06.2022</t>
  </si>
  <si>
    <t>anunt in MO partea a III-a post vacant in data de 30.06.2022</t>
  </si>
  <si>
    <t>revizii tehnice periodice autovehicule Renault Megane, Dacia Duster, Dacia Logan Van, VW Caravelle</t>
  </si>
  <si>
    <t xml:space="preserve">71356100-9 Servicii de control tehnic </t>
  </si>
  <si>
    <t>buget</t>
  </si>
  <si>
    <t xml:space="preserve">Contract Expertiza tehnică, proiectarea și execuție lucrări de extindere și conformizare a instalațiilor existente de detectare, semnalizare și avertizare în caz de incendiu și iluminat de siguranță până la acoperire totală la nivelul întregii clădiri, inclusiv mentenanta intregului sistem, la sediul central al Universității Maritime din Constanța, str Mircea cel Bătrân nr.104, Constanța </t>
  </si>
  <si>
    <t>Servicii de proiectare extindere și modificare instalație de alimentare gaze naturale SLM</t>
  </si>
  <si>
    <t>71322200-3 - Servicii de proiectare a conductelor (Rev.2)</t>
  </si>
  <si>
    <t>Aparate aer conditionat, 9000 BTU, 12 buc Sediu Central, montaj inclus</t>
  </si>
  <si>
    <t>Frigider cu o usa 88l, Arctic sau echivalent, 12 buc, Sediul Central</t>
  </si>
  <si>
    <t>39711130-9 Frigidere</t>
  </si>
  <si>
    <t>Priza simpla aplicata, 13 buc, Sediul Central</t>
  </si>
  <si>
    <t>31224100-3 Fise si prize</t>
  </si>
  <si>
    <t>curs universitar Drept penal al mediului, Editura Universul Juridic, 55 exemplare</t>
  </si>
  <si>
    <t xml:space="preserve">22100000-1  -  Carti, brosuri si pliante tiparite (Rev.2) </t>
  </si>
  <si>
    <t>taxa participare Conferinta internationala ModTech 2022</t>
  </si>
  <si>
    <t xml:space="preserve">inchiriere 250 scaune pentru Festivitatea de absolvire </t>
  </si>
  <si>
    <t>venituri proprii/ buget</t>
  </si>
  <si>
    <t>anunt in ziar 3 posturi vacante ingrijitor cladiri in data de 30.06.2022</t>
  </si>
  <si>
    <t>servicii de transport aerian Bucuresti-Chania, 2 persoane</t>
  </si>
  <si>
    <t>curea operator inchidere/deschidere usi cabina ascensor</t>
  </si>
  <si>
    <t>42419510-4</t>
  </si>
  <si>
    <t>1869.2 (400$)</t>
  </si>
  <si>
    <t>Taxa anuala pentru functionarea Centrului acreditat de testare MARLINS pentru personal navigant in cadrul UMC.</t>
  </si>
  <si>
    <t>licenta Octopus 6 Office pentru perioada 01.07.2022-31.06.2023</t>
  </si>
  <si>
    <t>kit role imprimanta HP Color Laser Jet Pro MFP M477fdw</t>
  </si>
  <si>
    <t>dierse materiale si produse sanitare Sediul Central (robineti, baterii lavoar, suport hartie, silicon sanitar, moment fix, suport prosop, savoniera)</t>
  </si>
  <si>
    <t>cazare Republica Moldova, 7 persoane</t>
  </si>
  <si>
    <t>toner negru CF410A 2 bucati</t>
  </si>
  <si>
    <t xml:space="preserve">Computer de birou de tip AIO </t>
  </si>
  <si>
    <t>tricouri - 11 bucati personalizate cu sigla UMC</t>
  </si>
  <si>
    <t>SERVICII  DE AUDIT ENERGETIC</t>
  </si>
  <si>
    <t>Contract ,,Servicii de audit energetic clădire Sediul Central al Universității Maritime din Constanța, str. Mircea cel Batran nr.104, Constanța ”</t>
  </si>
  <si>
    <t>71314300-5 - Servicii de consultanţă în eficienţă energetică</t>
  </si>
  <si>
    <t>SERVICII DE EXPERTIZARE TEHNICĂ A CLĂDIRILOR</t>
  </si>
  <si>
    <t>71319000-7 - Servicii de expertiză</t>
  </si>
  <si>
    <t>Contract ,,Servicii de expertizare tehnică a clădirii - Sediul Central al Universității Maritime din Constanța, str. Mircea cel Batran nr.104, Constanța ”</t>
  </si>
  <si>
    <t xml:space="preserve">Lucrari de reparatii curente la corp sud cladire C3 - biblioteca - CSU Neptun </t>
  </si>
  <si>
    <t>250.000,00
achizitionat 186.467,89</t>
  </si>
  <si>
    <t>79341000-6 Servicii de publicitate (Rev.2) 22462000-6 Materiale publicitare (Rev.2)</t>
  </si>
  <si>
    <t>roll-up, 2 buc si Pop-up 3x4m, 1 buc, ecusoane cu snur, 60 ecusoane. Conferinta Cyber 12-15 iulie 2022</t>
  </si>
  <si>
    <t>servicii de fotocopiere</t>
  </si>
  <si>
    <t>79521000-2</t>
  </si>
  <si>
    <t>anunt in ziar post vacant de inginer I in data de 30.06.2022</t>
  </si>
  <si>
    <t>anunt in ziar post temporar vacant de asistent de cercetare stiintifica in data de 30.06.2022</t>
  </si>
  <si>
    <t>anunt in MO partea a III-a post vacant in data de 30.06.2022 ingrijitor cladiri 3 posturi</t>
  </si>
  <si>
    <t>anunt in MO partea a III-a post vacant in data de 30.06.2022 asistent de cercetare stiintifica</t>
  </si>
  <si>
    <t>anunt in MO partea a III-a post vacant in data de 30.06.2022 temporar vacant inginer i</t>
  </si>
  <si>
    <t>TV Led Smart si suporti TV, 20 seturi</t>
  </si>
  <si>
    <t>32324100-1 Televizoare color</t>
  </si>
  <si>
    <t>venituri proprii+CNFIS-FDI-2022-0440</t>
  </si>
  <si>
    <t>produse personalizate eveniment Maritime Summer University 2022 (105 agende personalizate, 105 bratari de cauciuc personalizate, 105 brelocuri personalizate, 105 bucket hat-uri personalizate, 315 pixuri personalizate, 105 rucsace tip sac personalizate, 140 tricouri personalizate)</t>
  </si>
  <si>
    <t>22458000-5 Imprimate la comanda (Rev.2)</t>
  </si>
  <si>
    <t>servicii de reinnoire semnatura electronica, 3 ani</t>
  </si>
  <si>
    <t>CONTRACT Servicii de actualizare Scenariu de securitate la incendiu pentru cladire Sediul Central al UMC, Str. Mircea cel Batran nr.104</t>
  </si>
  <si>
    <t>Componente electronice</t>
  </si>
  <si>
    <t>Echipamente periferice</t>
  </si>
  <si>
    <t>Contract subsecvent 2 achizitie centralizata ONAC - LECOM BIROTICA ARDEAL - mape din plastic cu elastic 70 bucati, pixuri cu mecanism 70 bucati</t>
  </si>
  <si>
    <t>ecusoane cu snur orizontal 70 bucati</t>
  </si>
  <si>
    <t>mape carton inscriptionate 70 bucati</t>
  </si>
  <si>
    <t>memorie USB 8 GB, USB 2.0 70 bucati</t>
  </si>
  <si>
    <t>hartie copiator, 80 g/mp, 500 coli/top, 10 topuri</t>
  </si>
  <si>
    <t>30197642-8 Hartie pentru fotocopiatoare si xerografica (Rev.2)</t>
  </si>
  <si>
    <t>PRODUSE ȘI MATERIALE TEXTILE - Materiale și articole textile de uz casnic, confecționate, inclusiv frânghii și funii, altele decât cele de îmbrăcăminte</t>
  </si>
  <si>
    <t>39512000-4 - Lenjerie de pat (Rev.2)</t>
  </si>
  <si>
    <t>Lejerie de pat 1 pers= 395 buc</t>
  </si>
  <si>
    <t>39516120-9 - Perne (Rev.2)</t>
  </si>
  <si>
    <t>Pilota 1 persoana= 75 buc</t>
  </si>
  <si>
    <t>9512400-8 -  Plapumi de puf (Rev.2)</t>
  </si>
  <si>
    <t>Materiale sanitare pentru confectionare instalatie stropit Baza Nautica a UMC</t>
  </si>
  <si>
    <t>Sediul Central: Galeata plastic 15l, 1 buc pentru carucior curatenie; trafalete, 16 buc; pensule, 20 buc; rezerva trafalet, 10 buc; gratar trafalet, 5 buc; galeata plastic 15l</t>
  </si>
  <si>
    <t>venituri proprii si camine</t>
  </si>
  <si>
    <t>produse si materiale pentru constructii Sediu central (var lavabil 15l, 11 galeti; oxidant crem pentru var lavabil, 5 pliculete; diluant fara miros,5l)</t>
  </si>
  <si>
    <t>44111400-5 Vopsele si materiale de acoperire a peretilor (Rev.2)</t>
  </si>
  <si>
    <t>03121200-7</t>
  </si>
  <si>
    <t>aranjament florat CYBER ETTE 12-15 iulie 2022</t>
  </si>
  <si>
    <t>Tarif acord mediu pentru Agentia pentru protectia mediului Constanta</t>
  </si>
  <si>
    <t>Taxa aviz de la Directia de Sanatate Publica Constanta</t>
  </si>
  <si>
    <t>coroana naturala</t>
  </si>
  <si>
    <t>03121210-0 Aranjamente florale (Rev.2)</t>
  </si>
  <si>
    <t>39143112-4 Saltele</t>
  </si>
  <si>
    <t xml:space="preserve">DIVERSE CONTRACTE SERVICII ANUALE (MENTENANȚĂ, ÎNCHIRIERI) </t>
  </si>
  <si>
    <t>Silicon sanitar alb, 30 buc; robinet flotor universal, 100 buc; capac WC mdf, 50 buc-Camin A2</t>
  </si>
  <si>
    <t>dierse materiale si produse sanitare Sediul Central etajera baie, 8 buc; snur locktite, 1 rola)-Camin A2</t>
  </si>
  <si>
    <t>adeziv flexibil gresie si faianta, 25kg, 20 saci; gresie exterior/interior 7 placi/cutie, 26 cutii</t>
  </si>
  <si>
    <t>Materiale sanitare pentru reparatii si intretinere spatii sedii UMC</t>
  </si>
  <si>
    <t>redeventa trim II/2022 contract concesiune 141529/01.10.2009 si act aditional 135293/20.10.2017</t>
  </si>
  <si>
    <t>semnatura electronica, 2 ani</t>
  </si>
  <si>
    <t>servicii restaurant Cyber ETTE</t>
  </si>
  <si>
    <t>55300000-3 Servicii de restaurant si de servire a
mancarii (Rev.2)</t>
  </si>
  <si>
    <t>taxa participare Conferinta ATOM-N 2022 in vederea diseminarii rezultatelor activității de cercetare</t>
  </si>
  <si>
    <t>48515000-1 Pachete software pentru videoconferinte (Rev.2)</t>
  </si>
  <si>
    <t>42961100-1 Sisteme de control al accesului (Rev.2)</t>
  </si>
  <si>
    <t>cuptoare cu microunde, 16 buc</t>
  </si>
  <si>
    <t>39711362-4 Cuptoare cu microunde</t>
  </si>
  <si>
    <t>taxa analiza cerere de racordare</t>
  </si>
  <si>
    <t>Contract Sistem de tip software integrat pentru biblioteca si servicii de mentenanta pe perioada primilor 5 ani</t>
  </si>
  <si>
    <t>cartus negru T7021, 3 buc imprimanta epson 4025DW</t>
  </si>
  <si>
    <t>Tonere CF411A, CF410A, CF413A, CF412A</t>
  </si>
  <si>
    <t>piese de schimb pentru Konica Minolta Bizhub 163(E114) si pentru Konica Minolta Bizhub 215 (E116, E118), inclusiv montare</t>
  </si>
  <si>
    <t>Accesorii periferice (monitor, tastatura, mouse, tableta grafica fara monitor, hard extern, router, usb, acces point, memory stick)</t>
  </si>
  <si>
    <t>stick-uri USB 32 GB, port USB 3.2, 200 buc, KINGSTON DTX sau echivalent</t>
  </si>
  <si>
    <t>PRODUSE PENTRU DP (capsule cafea, 60 cutii/16 buc /cutie)</t>
  </si>
  <si>
    <t>15861000-1 Cafea (Rev.2)</t>
  </si>
  <si>
    <t>39222100-5 Articole de catering de unica folosinta (Rev.2)</t>
  </si>
  <si>
    <t>ARTICOLE DE CATERING</t>
  </si>
  <si>
    <t>PRODUSE PENTRU DP (pahare carton unica folosinta (set de 100 buc)-10 seturi; servetele de masa (pachet de 100 buc)-10 pachete; betisoare plastic (set 700 sau 1000 buc)- 2 seturi)</t>
  </si>
  <si>
    <t>taxa participare si publicare lucrare Conferinta ATOM-N 2022</t>
  </si>
  <si>
    <t>taxa participare Conferinta ATOM-N 2022</t>
  </si>
  <si>
    <t>Cablu MYF rosu 4 mmp, 100ml; Cablu MYF negru 4 mmp, 100ml; comutator rotativ, 2 buc; tablou electric in cofret metalic, 1 buc</t>
  </si>
  <si>
    <t>servicii de multiplicare proiect investitie POR</t>
  </si>
  <si>
    <t>79521000-2 - Servicii de fotocopiere</t>
  </si>
  <si>
    <t>servicii de restaurant pentru Maritime Summer University 2022</t>
  </si>
  <si>
    <t>pixuri inscriptionate - 250 bucati, mape A4 inscriptionate-100 bucati</t>
  </si>
  <si>
    <t>componente electronice</t>
  </si>
  <si>
    <t>taxa de participare si publicare articole Conferinta ATOM-N 2022</t>
  </si>
  <si>
    <t>saltele 90x200x20cm, SLM,  36 buc</t>
  </si>
  <si>
    <t>taxa anuala membru BSUN</t>
  </si>
  <si>
    <t>cablu coaxial mufat, 1,5m; 21 buc</t>
  </si>
  <si>
    <t>Servicii de coletare, incarcare si transport deseuri inerte, estimat 400mc</t>
  </si>
  <si>
    <t>2 seturi tonere color Cyan/Magenta/Yellow 44469724/23/22 pentru imprimanta OKI MC562w si 3 bucăți toner negru 44973508 pentru imprimanta OKI MC562w</t>
  </si>
  <si>
    <t>furtun pentru gradina la Sediul central</t>
  </si>
  <si>
    <t>44165100-5</t>
  </si>
  <si>
    <t>Furnizare gaze naturale FUI incepand cu 1 iunie 2022</t>
  </si>
  <si>
    <t>09123000-7 Gaze naturale</t>
  </si>
  <si>
    <t>Furnizare energie electrica FUI incepand cu 1 iunie 2022</t>
  </si>
  <si>
    <t>09310000-5 Electricitate</t>
  </si>
  <si>
    <r>
      <t xml:space="preserve">taxa publicare lucrare </t>
    </r>
    <r>
      <rPr>
        <i/>
        <sz val="10"/>
        <rFont val="Calibri"/>
        <family val="2"/>
        <scheme val="minor"/>
      </rPr>
      <t xml:space="preserve">"Performance of exhaust gas recovery units fos marine engines" </t>
    </r>
    <r>
      <rPr>
        <sz val="10"/>
        <rFont val="Calibri"/>
        <family val="2"/>
        <scheme val="minor"/>
      </rPr>
      <t xml:space="preserve">în cadrul Conferintei ATOM-N 2022 </t>
    </r>
  </si>
  <si>
    <t>PROIECT CNFIS-FDI-2022-0414</t>
  </si>
  <si>
    <t>31711100-4 - Componente electronice</t>
  </si>
  <si>
    <t>produse electrotehnice</t>
  </si>
  <si>
    <t>31730000-2 Echipament electrotehnic</t>
  </si>
  <si>
    <t>38400000-9 Instrumente de verificare a proprietatilor fizice</t>
  </si>
  <si>
    <t>materiale generale si de asamblare</t>
  </si>
  <si>
    <t>aparate de masura si control</t>
  </si>
  <si>
    <t>44400000-4 diverse produse fabricate si articole conexe</t>
  </si>
  <si>
    <t>scule si dispozitive de lucru</t>
  </si>
  <si>
    <t>44512000-2 Diverse scule de mana</t>
  </si>
  <si>
    <t>componente electronice_1 (poz 10,12,13,14,15,18,20,21,22,24,25,26,27)</t>
  </si>
  <si>
    <t>produse electrotehnice_1 (poz 2,3,5,9,10,14,15,17,20)</t>
  </si>
  <si>
    <t>produse electrotehnice_1 (poz 6,11,21,22)</t>
  </si>
  <si>
    <t>produse electrotehnice_1 (poz 1)</t>
  </si>
  <si>
    <t>produse electrotehnice_1 (poz 16)</t>
  </si>
  <si>
    <t>aparate de masura si control_1 (poz 2,9,10,11,12,16,17,19,20,21,22,23,24,25,26,28,30,31,33,34,35,36,37,39,40,41)</t>
  </si>
  <si>
    <t>aparate de masura si control_1 (poz 1,3,4)</t>
  </si>
  <si>
    <t>materiale generale si de asamblare_1 (poz 1,2,3,4,5,6,7,8,9,10,11,12,13,14,15,16,17,18,19,20,21,23,24,25,26,27)</t>
  </si>
  <si>
    <t>materiale generale si de asamblare_1 (poz 28,30,36,37,38)</t>
  </si>
  <si>
    <t>materiale generale si de asamblare_1 (poz 22,29)</t>
  </si>
  <si>
    <t>materiale generale si de asamblare_1 (poz 34,35)</t>
  </si>
  <si>
    <t>materiale generale si de asamblare_1 (poz 33)</t>
  </si>
  <si>
    <t>scule si dispozitive de lucru_1 (poz 60)</t>
  </si>
  <si>
    <t>scule si dispozitive de lucru_1 (2,17,22,24,46,53,54,55,56,57,61)</t>
  </si>
  <si>
    <t>scule si dispozitive de lucru_1 (7,9,27,28,29,36,37,38,39,40,41,42,43,44,45,48,59)</t>
  </si>
  <si>
    <t>scule si dispozitive de lucru_1 (1,5,6,8,10,11,13,15,16,20,23,25,26,30,31,33,34,35,47,49,50,51,52,58,62,63,64,65)</t>
  </si>
  <si>
    <t>Contract Servicii de operare și asistență tehnică la instruire pentru laboratorul GMDSS (Global Maritime Distress and Safety System), 12 luni</t>
  </si>
  <si>
    <t>Computer de birou tip AIO, 1 buc</t>
  </si>
  <si>
    <t>Computer de birou tip AIO, 3 buc</t>
  </si>
  <si>
    <t>Multifunctionala A4 laser color</t>
  </si>
  <si>
    <t>50331000-4 - Servicii de reparare şi de întreţinere a liniilor de telecomunicaţii</t>
  </si>
  <si>
    <t>Servicii de identificare porturi fibră optică si de resetare port switch UniFi</t>
  </si>
  <si>
    <t>taxa publicare articol Conferinta ATOM-N 2022</t>
  </si>
  <si>
    <t>materiale generale si de asamblare_1 (poz 31,32)</t>
  </si>
  <si>
    <t>scule si dispozitive de lucru_1 (poz 4,18,19,21)</t>
  </si>
  <si>
    <t>scule si dispozitive de lucru_1 (3,12,14,32)</t>
  </si>
  <si>
    <t>mape plastic cu elastic, 50 buc Contract subsecvent 2 - LECOM BIROTICA ARDEAL SRL</t>
  </si>
  <si>
    <t>buget Conferinta ATOM 2022</t>
  </si>
  <si>
    <t>componente electronice_1 (poz 11)</t>
  </si>
  <si>
    <t>aparate de masura si control_1 (poz 6,7,8,14,15,18,27,29,32,38,44)</t>
  </si>
  <si>
    <t>aparate de masura si control_1 (poz 42,43)</t>
  </si>
  <si>
    <t>toner CF411X cyan - 1 bucata</t>
  </si>
  <si>
    <t>toner cyan CF411A - 2 bucati</t>
  </si>
  <si>
    <t>Asignare si mentenanta perioada 04.03.2022-03.03.2023 clasa de adrese IP tip PA</t>
  </si>
  <si>
    <t>Contract Servicii de editare (redactare continut, tehnoredactare, tipografie) publicație "Tomisul Cultural"</t>
  </si>
  <si>
    <t>79971200-3 - Servicii de legare</t>
  </si>
  <si>
    <t xml:space="preserve">servicii de legare dosare </t>
  </si>
  <si>
    <t>felicitare (Urare de Sf.Maria)</t>
  </si>
  <si>
    <t>Silicon sanitar alb, 200 tuburi</t>
  </si>
  <si>
    <t>24590000-6 Siliconi primari (Rev.2)</t>
  </si>
  <si>
    <t>44810000-1 Vopsele</t>
  </si>
  <si>
    <t>vopsea spray pentru email si ceramica, 400 ml, 30 tuburi</t>
  </si>
  <si>
    <t>Scule și unelte pentru lucrari de reparatii si intretinere sedii UMC</t>
  </si>
  <si>
    <t>90911300-9 Servicii de curatare a ferestrelor</t>
  </si>
  <si>
    <t>servicii de curatenie - curatare pereti de sticla tip cortina (int-ext aprox 800 mp) Sediul Central</t>
  </si>
  <si>
    <t>Masina de gravura CNC, zona de lucru minim 360x310x220 mm</t>
  </si>
  <si>
    <t>42962500-2 Masini de gravare</t>
  </si>
  <si>
    <t>42622000-2 - Maşini de filetat sau de găurit</t>
  </si>
  <si>
    <t>Bormasina banc coloana 500W</t>
  </si>
  <si>
    <t xml:space="preserve">ECHIPAMENTE DE LABORATOR, INSTRUMENTE/APARATE DE MĂSURĂ ȘI CONTROL SI PIESE PENTRU ACESTEA                                                                         </t>
  </si>
  <si>
    <t>Generator de funcții programabil, 1 buc</t>
  </si>
  <si>
    <t>38540000-2 - Maşini şi aparate de testare şi măsurare</t>
  </si>
  <si>
    <t>Accesorii electronice și pentru electronica</t>
  </si>
  <si>
    <t xml:space="preserve">aspirator de mana cilindric </t>
  </si>
  <si>
    <t>39713430-6 Aspiratoare</t>
  </si>
  <si>
    <t>Solutie indepartat silicon sanitar, 250ml, 4 buc</t>
  </si>
  <si>
    <t>39830000-9 Produse de curatat (Rev.2)</t>
  </si>
  <si>
    <t>taxe judiciare de timbru</t>
  </si>
  <si>
    <t>taxa evaluare periodică instituțională de catre ARACIS</t>
  </si>
  <si>
    <t>Computer birou all in 1</t>
  </si>
  <si>
    <t>ssd extern, usb 3.0, 1Tb</t>
  </si>
  <si>
    <t>Contract Upgrade si suport tehnic anual pentru licenta academica ANSYS Academic Research Mechanical and CFD (5 tasks) perioada 15.11.2022-14.11.2023</t>
  </si>
  <si>
    <t>NI Logbook-uri Offshore pentru DP Induction, 40 buc+taxe vamale</t>
  </si>
  <si>
    <t>toner negru CE340A-2 BUC</t>
  </si>
  <si>
    <t>taxa servicii de supraveghere arheologica</t>
  </si>
  <si>
    <t>taxa extras de carte funciara actualizat pentru obiectiv de investitii Consolidare, reabilitare si modernizare Sala de Sport</t>
  </si>
  <si>
    <t>Abonament pe 1 luna Licenta pt videoconferinta, 100 participanti, 1 luna, 5GB de stocare in cloud, 2 host-uri</t>
  </si>
  <si>
    <t>materiale electrice reparatii si intretinere incinte sedii UMC</t>
  </si>
  <si>
    <t>masina de tuns gazon</t>
  </si>
  <si>
    <t>taxa ANCPI</t>
  </si>
  <si>
    <t>lacat cu chei, 1 buc</t>
  </si>
  <si>
    <t xml:space="preserve">44316500-3  - Lacatusarie (Rev.2)   </t>
  </si>
  <si>
    <t>Curs-Impactul modificărilor legislative asupra derularii procedurilor de atribuire, 8 angajati</t>
  </si>
  <si>
    <t>set tonere multifunctional Xerox C315DNI (color+negru)</t>
  </si>
  <si>
    <t>taxe vamale DP Logbook-40 bucati</t>
  </si>
  <si>
    <t>produse si materiale sanitare</t>
  </si>
  <si>
    <t>44411000-4 -Articole sanitare</t>
  </si>
  <si>
    <t>inchiriere sistem de sonorizare conferinta ATOM-N2022</t>
  </si>
  <si>
    <t>taxa evaluare periodica program de studii "Navigatie si transport maritim si fluvial"</t>
  </si>
  <si>
    <t>taxa evaluare periodica program de studii "Electrotehnica"</t>
  </si>
  <si>
    <t>taxa modificare denumire calificare si program de studii Informatica si securitate cibernetica in Securitate cibernetica</t>
  </si>
  <si>
    <t>stampile fara stema pentru datare /inregistrare/certificare documente - 3 bucati</t>
  </si>
  <si>
    <t>componente electronice_2 (poz 1,2,3,4,5,6,7,8,11,12,14,15)</t>
  </si>
  <si>
    <t>componente electronice_2 (poz 18)</t>
  </si>
  <si>
    <t>produse electrotehnice_2 (poz 1,2,4,5)</t>
  </si>
  <si>
    <t>scule si dispozitive de lucru_2 (poz 2,3,4)</t>
  </si>
  <si>
    <t>scule si dispozitive de lucru_2 (poz 1)</t>
  </si>
  <si>
    <t>componente electronice_3</t>
  </si>
  <si>
    <t>produse electrotehnice_2 (poz 6)</t>
  </si>
  <si>
    <t>Scanner A4, 1 buc</t>
  </si>
  <si>
    <t>detergent automat pudra - 56 kg, aditiv pentru dedurizarea apei - 35 kg</t>
  </si>
  <si>
    <t>Consilier Contabilitate pentru institutii publice 12 luni</t>
  </si>
  <si>
    <t>22120000-7- Publicatii</t>
  </si>
  <si>
    <t>2 seturi tus imprimanta pentru imprimanta COLOR LASER JET PRO MFP M477fdn, model cartus compatibil:410x(CF411X)</t>
  </si>
  <si>
    <t>kit cartuse toner negru, cyan, magenta, yellow pentruOki C 531DN</t>
  </si>
  <si>
    <t>mouse usb 3 butoane - 30 bucati</t>
  </si>
  <si>
    <t>taxa publicare lucrari</t>
  </si>
  <si>
    <t>cartele lift 50 bucati</t>
  </si>
  <si>
    <t>formulare tipizate acte studii</t>
  </si>
  <si>
    <t>22900000-9 Diverse imprimate</t>
  </si>
  <si>
    <t>materiale generale si de asamblare_2 (poz 1,2,3,4,6,7)</t>
  </si>
  <si>
    <t>componente electronice_2 (poz 13,16,17)</t>
  </si>
  <si>
    <t>componente electronice_2 (poz 10)</t>
  </si>
  <si>
    <t>aparate de masura si control_2 (poz 4)</t>
  </si>
  <si>
    <t>aparate de masura si control_2 (poz 2,5,6)</t>
  </si>
  <si>
    <t>aparate de masura si control_2 (poz 1)</t>
  </si>
  <si>
    <t>aparate de masura si control_3 (poz 1,2)</t>
  </si>
  <si>
    <t>cartus toner negru pentru XEROX PHASER 3260</t>
  </si>
  <si>
    <t>produse electrotehnice_3</t>
  </si>
  <si>
    <t>scule si dispozitive de lucru_4</t>
  </si>
  <si>
    <t>aparate de masura si control_4</t>
  </si>
  <si>
    <t>roll-up 85x200 mm Tehnologii și Sisteme de Telecomunicații</t>
  </si>
  <si>
    <t>taxa OCPI Constanta</t>
  </si>
  <si>
    <t>baterii CMOS tip buton, 10 buc; CMOS cu fir, 2 buc</t>
  </si>
  <si>
    <t>31440000-2 Baterii (Rev.2)</t>
  </si>
  <si>
    <t>stampila dim 50x20 mm</t>
  </si>
  <si>
    <t>Statii de lucru (computer, sistem desktop, laptop, tableta, tableta grafica cu display); Piese de schimb; Accesorii periferice pentru stații de lucru</t>
  </si>
  <si>
    <t>Sistem de tip NAS Cloud, 1 buc; HDD pentru sistem Cloud, 4 buc</t>
  </si>
  <si>
    <t>30233140-4 Dispozitive de stocare cu acces direct (DASD) (Rev.2)</t>
  </si>
  <si>
    <t>servicii de legare dosare cu șină rapoarte de evaluare instituțională</t>
  </si>
  <si>
    <t>PROIECT GEOCLIC Erasmus +</t>
  </si>
  <si>
    <t>roll up, etichete autocolante, 10 buc/coala, 50 buc</t>
  </si>
  <si>
    <t>Activitati in cadrul proiectului (plata ghid + deplasare Constanta-Murighiol-Constanta)</t>
  </si>
  <si>
    <t>60172000-4 - Închiriere de autobuze şi de autocare cu şofer</t>
  </si>
  <si>
    <t>Port ecuson, 37 buc</t>
  </si>
  <si>
    <t>30191140-7 Accesorii de identificare personala (Rev.2)</t>
  </si>
  <si>
    <t xml:space="preserve"> Materiale GEOCLIC 4500 lei fara TVA !</t>
  </si>
  <si>
    <t>Servicii organizare eveniment activitati de retraining 4-11 septembrie 2022</t>
  </si>
  <si>
    <t>79952000-2 - Servicii pentru evenimente</t>
  </si>
  <si>
    <t>70.000 lei fara TVA!</t>
  </si>
  <si>
    <t>4500 lei fara TVA!</t>
  </si>
  <si>
    <t>Sistem automatizare chiller + controller Chiller Baza Nautica</t>
  </si>
  <si>
    <t>42512500-3 - Piese pentru dispozitive de climatizare (Rev.2)</t>
  </si>
  <si>
    <t>aparate de masura si control_2 (poz 7)</t>
  </si>
  <si>
    <t>scule si dispozitive de lucru_2 (poz 5)</t>
  </si>
  <si>
    <t>scule si dispozitive de lucru_3 - cap divizor</t>
  </si>
  <si>
    <t>UPS 1300VA- 3 bucati</t>
  </si>
  <si>
    <t>UPS 1300VA  - 1bucata</t>
  </si>
  <si>
    <t>servicii de colectare, transport, valorificare/eliminare deseuri de cartuse si tonere</t>
  </si>
  <si>
    <t>90513000-6</t>
  </si>
  <si>
    <t>laptop 15.6 inch - 14 bucăți</t>
  </si>
  <si>
    <t>toner negru Samsung ProXpress M3325ND</t>
  </si>
  <si>
    <t>22450000-9</t>
  </si>
  <si>
    <t>componente si consumabile retelistica</t>
  </si>
  <si>
    <t>32422000-7 Componente de retea (Rev.2)</t>
  </si>
  <si>
    <t>toner negru W2030A -15 buc, set tonere color W2031A+W2032A+W2033A - 5 seturi pentru Imprimanta HP MFP M479</t>
  </si>
  <si>
    <t>Prize duble, 500 buc; întrerupatoare simple, 200 buc;  întrerupatoare duble, 200 buc; capace protecție 100 buc</t>
  </si>
  <si>
    <t>Suflanta de frunze cu motor electric, 1 buc; Suflanta de frunze pe benzină, 1 buc; Prelungitor de exterior cu fisa si cupla, 1 buc</t>
  </si>
  <si>
    <t>Plite electrice cu cate patru arzatoare, 4 buc; Plite electrice cu cate doua arzatoare, 6 buc; Cuptoare cu microunde, 10 buc</t>
  </si>
  <si>
    <t>Masini de spalat rufe, 6 buc; Uscator de rufe, 4 buc</t>
  </si>
  <si>
    <t>39710000-2 - Aparate electrice de uz casnic</t>
  </si>
  <si>
    <t>Aparat aer conditionat 12000 BTU, Mediu 2, 2 buc</t>
  </si>
  <si>
    <t>50532400-7 Servicii de reparare si de intretinere a echipamentului de distributie electrica (Rev.2)</t>
  </si>
  <si>
    <t>Constatare si reparatie pentru masina de spalat vase cu capota</t>
  </si>
  <si>
    <t>toner negru W2070A - 1 buc, set tonere color W2071A+W2072A+W2073A - 1 set, pentru HP MFP 179 fnw</t>
  </si>
  <si>
    <t>aparat aer conditionat 9000 BTU 1 bucata</t>
  </si>
  <si>
    <t>pompa submersibila cu tocator Zenit GRN 300/2/G50H A1Dt sau echivalent, servicii de verificare automatizare, pompe si inlocuire pompa defecta</t>
  </si>
  <si>
    <t>ECHIPAMENTE INDUSTRIALE  - POMPE SI COMPRESOARE</t>
  </si>
  <si>
    <t>prelungitoare 5 m, 5 prize si intrerupator, 35 bucati</t>
  </si>
  <si>
    <t>switch port Poe integrare Unifi - 3 bucati, AP wifi integrare Unifi - 3 bucati</t>
  </si>
  <si>
    <t>toner TN-221K 24000 pag -1 bucata, set color TN-221C+TN-221M+TN-221Y 21000 pag - 1 set</t>
  </si>
  <si>
    <t>Aparat aer conditionat 9000 BTU, montaj inclus</t>
  </si>
  <si>
    <t>CONTRACT SUBSECVENT 1 telefonie mobila (Acord cadru 1691/CN/29.03.2022 ONAC-Vodafone)</t>
  </si>
  <si>
    <t>Set tonere (BK, Magenta, Cyan, Yellow) pentru HP MFP M477fdw</t>
  </si>
  <si>
    <t>Reparatie post de transformare PT764, 3 oferte</t>
  </si>
  <si>
    <t>Servicii de constatare disfunctionalitati si lucrări de reparatii si intreținere necesare postului de transformare PT 764, 1 oferta</t>
  </si>
  <si>
    <t>toner negru capacitate mare - 1 buc, set tonere color capacitate mare -1 buc pentru imprimanta HP Color Laser Jet Pro MFP M477fdw</t>
  </si>
  <si>
    <t>display professional full HD, 55", negru</t>
  </si>
  <si>
    <t xml:space="preserve">ventiloconvector 48000 BTU tip consola </t>
  </si>
  <si>
    <t>42520000-7 Echipamente de ventilatie</t>
  </si>
  <si>
    <t>statii grafice, 2 buc</t>
  </si>
  <si>
    <t>computer de birou AIO, 27 bucati</t>
  </si>
  <si>
    <t>ochelari VR cu controlere pentru maini, 5 bucati</t>
  </si>
  <si>
    <t>servicii tiparire caiete de practica Electrotehnica -100 exemplare, Mecanica - 100 exemplare</t>
  </si>
  <si>
    <t>servicii tiparire caiete de practica Navigatie - 100 exemplare</t>
  </si>
  <si>
    <t>materiale promotionale (agenda a5 personalizata-25 buc, pix personalizat-50 buc, stick-uri USB 65 GB personalizate-20 buc, roll-up 120x200 cm-2 buc, geanta laptop 15.6 inch personalizata-23 buc)</t>
  </si>
  <si>
    <t>legitimatii in format digital ISIC studenti - 1000 bucati, legitimatii in format digital ITIC profesori - 100 bucati</t>
  </si>
  <si>
    <t>30237131-6 Carduri electronice</t>
  </si>
  <si>
    <t>Licenta Adobe Acrobat Pro, 1 Year, 1 bucata</t>
  </si>
  <si>
    <t>set tonere Konica C224e (27000pg+3x25000pg)</t>
  </si>
  <si>
    <t>39715210-2 Echipament de incalzire centrala (Rev.2)</t>
  </si>
  <si>
    <t>CONTRACT paturi 2010x910x1715mm, Camin Timonei, 30 set</t>
  </si>
  <si>
    <t>HDD 8Tb, usb 3.0</t>
  </si>
  <si>
    <t>30233132-5 Unitati de hard disk (Rev.2)</t>
  </si>
  <si>
    <t>Unitate de imagine pentru HP Color Laser MFP 179FNW</t>
  </si>
  <si>
    <t>mese lucru inox 1200x700x850mm</t>
  </si>
  <si>
    <t>39141000-2 - Mobilier şi echipament de bucătărie</t>
  </si>
  <si>
    <t>Microfon de masa omnidirectional usb și Soundbar usb</t>
  </si>
  <si>
    <t>32340000-8 - Microfoane şi difuzoare</t>
  </si>
  <si>
    <t>Consilier Codul Muncii pentru 12 luni</t>
  </si>
  <si>
    <t>79980000-7 Servicii de abonare</t>
  </si>
  <si>
    <t>Serviciide revizie și verificare metrologica contor energie termica CSU Neptun</t>
  </si>
  <si>
    <t>carnete de student personalizate, 12 file, coperti cartonate, 2000 bucati</t>
  </si>
  <si>
    <t>asigurare de calatorie Batumi, Georgia, perioada 19-22.10.2022, 1 persoana</t>
  </si>
  <si>
    <t xml:space="preserve">servicii de restaurant </t>
  </si>
  <si>
    <t>33696300-8 Reactivi chimici (Rev.2)</t>
  </si>
  <si>
    <t>Pachet reactivi chimici</t>
  </si>
  <si>
    <t>33793000-5 Sticlarie pentru laborator (Rev.2)</t>
  </si>
  <si>
    <t>Pachet sticlarie și diverse materiale pentru laborator chimie</t>
  </si>
  <si>
    <t>taxa anuala de membru IAMU</t>
  </si>
  <si>
    <t>taxa de participare AGA22</t>
  </si>
  <si>
    <t>imprimanta de etichete (aparat de etichetat digital) + kit de rezerve</t>
  </si>
  <si>
    <t>30173000-2 Masini de aplicat etichete</t>
  </si>
  <si>
    <t>servicii de constatare si reparatie 3 frigidere</t>
  </si>
  <si>
    <t>Centrala termica, materiale marunte și servicii conexe</t>
  </si>
  <si>
    <t>71354000-4</t>
  </si>
  <si>
    <t>71354300-7</t>
  </si>
  <si>
    <t>casti cu microfon - 14 seturi, memorie 8 GB - 7 bucăți, memorie 32 GB - 7 bucăți</t>
  </si>
  <si>
    <t>legitimatii de student pentru reducere/gratuitate la transport, 973 buc, oferta Ministerul educatie</t>
  </si>
  <si>
    <t>Curs de perfectionare Inspector/Referent resurse umane</t>
  </si>
  <si>
    <t>Servicii de constatare/diagnosticare probleme de funcționare rețea proprie de intranet UMC</t>
  </si>
  <si>
    <t>80400000-8 - Servicii de educare a adulţilor şi alte servicii de învăţământ</t>
  </si>
  <si>
    <t>SERVICII EDUCAȚIONALE</t>
  </si>
  <si>
    <t>Educational Service-Intercultural Intelligence and Cyber Defence "Is someone playing with my brain", for the ETTE Summer School 12-15 July 2022</t>
  </si>
  <si>
    <t>Educational Service ETTE Summer School 12-15 July 2022</t>
  </si>
  <si>
    <t>cazare+combustibil transport Educational services conferinta ETEE</t>
  </si>
  <si>
    <t>servicii cazare 5% (12.07-14.07.2022) conferinta ETEE</t>
  </si>
  <si>
    <t>Servicii de reparatie/bobinare stator turbină Bornay de 3KW</t>
  </si>
  <si>
    <t>Taxa tarif de utilizare spectru pentru Serviciul Mobil Maritim, aferent perioadei 01.07-30.09.2022</t>
  </si>
  <si>
    <t>mapa personalizata, 90 buc; pix personalizat 90 buc, SOS Natura</t>
  </si>
  <si>
    <t>fuser unit 44472603 pentru multifunctional OKI MC562w</t>
  </si>
  <si>
    <t>2 seturi cartuse toner negru, cyan, magenta, yellow pentru Xerox Work Centre 6515</t>
  </si>
  <si>
    <t>patiserie sarata si dulce, 6 kg</t>
  </si>
  <si>
    <t>15812100-4 produse de patiserie</t>
  </si>
  <si>
    <t>aranjament floral prezidiu deschidere an universitar</t>
  </si>
  <si>
    <t>taxa publicare articol in revista Sensors</t>
  </si>
  <si>
    <t>servicii de colectare, transport si eliminare deseuri voluminoase (saltele casate 400 bucati)</t>
  </si>
  <si>
    <t>materiale promotionale (agenda a5 personalizata-25 buc, pix personalizat-50 buc, stick-uri USB 65 GB personalizate-20 buc, roll-up 120x200 cm-2 buc, geanta laptop 15.6 inch personalizata-15 buc)</t>
  </si>
  <si>
    <t>adaptoare VGA-HDMI- 10 bucati, cabluri HDMI-5 BUC</t>
  </si>
  <si>
    <t>Contract Servicii de supraveghere si verificare tehnica in utilizarea instalatiilor/echipamentelor prin operatori autorizati (RSVTI)</t>
  </si>
  <si>
    <t>2 buc toner negru+1buc galben+1 buc magenta-Imprimanta color LaserJet PRO MFP M477fdn</t>
  </si>
  <si>
    <t>Servicii de inchiriere macara pentru ridicarea de la apa ambarcatiuni UMC Sediu Lac Mamaia</t>
  </si>
  <si>
    <t>rolete opacitate 60% model Ara 4 galben, actionare manuala cu lant</t>
  </si>
  <si>
    <t>asigurare calatorie Istanbul, Turcia, perioada 14-17.10.2022, 1 persoana</t>
  </si>
  <si>
    <t>cotizatie Liga Navala Romana, 1.10.2022-30.09.2023</t>
  </si>
  <si>
    <t>toner negru HP 963 XL -2 buc, toner magenta HP 963 XL -1 buc, toner yeloow HP 963 XL -1 buc, toner cyan HP 963 XL -1 buc</t>
  </si>
  <si>
    <t xml:space="preserve">44511000-5  - Scule de mana (Rev.2) </t>
  </si>
  <si>
    <t>trusa de scule universala (patent simplu, patent falci lungi, ruleta, ciocan, surubelnita dreapta, surubelnita stea, set imbusuri), tub spray WD-40, banda izolatoare-4 buc</t>
  </si>
  <si>
    <t>buton comanda luminos - 5 bucati</t>
  </si>
  <si>
    <t>servicii cazare 17-19.10.2022 (2 nopti), Batumi, Georgia</t>
  </si>
  <si>
    <t>servicii de cazare 3 nopti, 1 camera, Batumi, Georgia</t>
  </si>
  <si>
    <t>PRODUSE ȘI MATERIALE PENTRU INSTALATII SANITARE SI DE INCALZIRE</t>
  </si>
  <si>
    <t>42130000-9 - Robinete, vane şi dispozitive similare</t>
  </si>
  <si>
    <t>Supape de siguranta instalatie incalzire</t>
  </si>
  <si>
    <t>materiale de curatenie (servetele, rola alba dozator Tork, rezerva mop, dezincurstant, odorizant wc, detartrant, saci menajeri, sapun lichid, prosop fata)</t>
  </si>
  <si>
    <t>set tonere multifunctional Xerox 6515dni</t>
  </si>
  <si>
    <t>Contract servicii de medicina muncii 12 luni</t>
  </si>
  <si>
    <t>85147000-1</t>
  </si>
  <si>
    <t>SERVICII DE PERFECȚIONARE  PROFESIONALĂ  PERSONAL UMC; SERVICII IN DOMENIUL SSM/SERVICII DE SANATATE</t>
  </si>
  <si>
    <t>unitate cilindru pentru multifunctional OKI MC562w</t>
  </si>
  <si>
    <t>servicii de catering activitate extracuriculara SOS Natura</t>
  </si>
  <si>
    <t>asigurari CASCO, asigurari RCA, ITP pentru 4 autovehicule, asigurare pasageri si bagaje pentru 3 autovehicule</t>
  </si>
  <si>
    <t>solutie spalare parbriz de iarna -30 litri, solutie adblue -20 litri, odorizant habitaclu-25 buc, solutie curatat injectoare diesel-10 buc, lichid spalat caroserie-20 litri, solutie curatat injectoare -2 buc, spray dezghetat parbriz-6 buc</t>
  </si>
  <si>
    <t xml:space="preserve">39831500-1 Produse de curatat pentru automobile;
 24957000-7 Aditivi chimici     </t>
  </si>
  <si>
    <t>stick-uri USB 32 GB, port USB 3.0, 2 buc, SOS Natura</t>
  </si>
  <si>
    <t>SOS Natura-VP</t>
  </si>
  <si>
    <t>VP-SOS Natura</t>
  </si>
  <si>
    <t>carton A4 350 g/mp, 1 top; hartie de scris A4, 80g/mp 1 top SOS natura</t>
  </si>
  <si>
    <t>contract subsecvent 3 - scaune ONAC, 256 buc</t>
  </si>
  <si>
    <t>taxa participare Conferinta EHB2021IEEE International Conference on e-Health and Bioengineering EHB 2022-10th edition, 17-18 noiembrie 2022, Iasi</t>
  </si>
  <si>
    <t>taxa participare la 6th European Conference on Electrical Engineering &amp; Computer Science (ELECS 2022), Bern, Elvetia, 20-24 decembrie 2022</t>
  </si>
  <si>
    <t>lucrari de reparatii curente la cladire C2 -spații administrative - CSU Neptun</t>
  </si>
  <si>
    <t>1 set- tonere cartuse color cu capacitatea de 2300pag(HP 410A, -CF411A, CF412A, CF413A)</t>
  </si>
  <si>
    <t>1 set- tonere cartuse color cu capacitatea de 2300pag(HP 410A, -CF411A, CF412A, CF413A) ; 1 buc - cartus de culoare neagra cu capacitate de 6500pag (cod CF410A -BLACK)</t>
  </si>
  <si>
    <t>anunt in ziar 2 posturi de portar in data de 25.10.2022</t>
  </si>
  <si>
    <t xml:space="preserve">anunt in MO partea a III-a 2 posturi de portar in data de 25.10.2022 </t>
  </si>
  <si>
    <t>taxa participare la Conferinta EHB2021IEEE, 17-18 noiembrie 2022</t>
  </si>
  <si>
    <t>Servicii de legatorie carti (include printare continut si coperta) Journal of Marine Technology and Environment, vol 2/2022 - 15 exemplare</t>
  </si>
  <si>
    <t>monitor LED IPS 34 inch -5 bucati; monitor SMART LED 32 inch - 2 bucati</t>
  </si>
  <si>
    <t>fusing unit pentru Konica Minolta Bizhub C227</t>
  </si>
  <si>
    <t>tableta grafica - 4 bucati</t>
  </si>
  <si>
    <t>boxa portabila - 4 bucati</t>
  </si>
  <si>
    <t>32342412-3 Boxe</t>
  </si>
  <si>
    <t>bratara fitness - 4 bucati</t>
  </si>
  <si>
    <t>18522000-4 Ceasuri de mana</t>
  </si>
  <si>
    <t>31681000-0 Accesorii electrice</t>
  </si>
  <si>
    <t>computere de birou AIO, 3 bucati</t>
  </si>
  <si>
    <t>UPS, 3 bucati</t>
  </si>
  <si>
    <t>computere de birou AIO, 2 bucati</t>
  </si>
  <si>
    <t>UPS, 2 bucati</t>
  </si>
  <si>
    <t>computere de birou AIO, 1 bucata</t>
  </si>
  <si>
    <t>laptop 15.6 inch, 8 GB DDR4, 1 bucata</t>
  </si>
  <si>
    <t>UPS, 1 bucata</t>
  </si>
  <si>
    <t>taxa participare Conferinta EPE 2022, 20-22 octombrie 2022, Iasi</t>
  </si>
  <si>
    <t>servicii de medicina muncii cf contract 7211/18.10.2021</t>
  </si>
  <si>
    <t>tabla alba magnetica 200x100 cm</t>
  </si>
  <si>
    <t xml:space="preserve">anunt in MO partea a III-a 2 post vacant de inginer in data de 26.10.2022 </t>
  </si>
  <si>
    <t xml:space="preserve">anunt in MO partea a III-a 2 post vacant de referent de specialitate II in data de 27.10.2022 </t>
  </si>
  <si>
    <t>senzor de nivel al apei</t>
  </si>
  <si>
    <t>35125100-7 Senzori</t>
  </si>
  <si>
    <t>servicii de publicitate DOI (sunt esențiale pentru publicații, deoarece le identifică într-un mod unic, fără ambiguităti, ceea ce înseamnă că este posibilă crearea unei rețele robuste de citări între publicații. Crossref asigură infrastructura necesară pentru încorporarea publicațiilor în rețeaua globală de citări a literaturii științifice)</t>
  </si>
  <si>
    <t>79341000-6-Servicii de publicitate</t>
  </si>
  <si>
    <t xml:space="preserve">computer de birou AIO, 1 bucata </t>
  </si>
  <si>
    <t>PROIECT ID 2019-1-RO01-KA103-061686 Erasmus +, Vasilica Onofrei</t>
  </si>
  <si>
    <t>Laptop, 1 buc</t>
  </si>
  <si>
    <t>30213100-6- Computere portabile (Rev. 2)</t>
  </si>
  <si>
    <t xml:space="preserve">computer de birou AIO, 3 buc </t>
  </si>
  <si>
    <t>UPS, 3 bucata</t>
  </si>
  <si>
    <t>servicii de internet Cladire Corp C3 - Biblioteca - CSU Neptun</t>
  </si>
  <si>
    <t>taxa membru Institutul Maritim pentru Inginerie, Stiinte si Tehnologie IMarEST</t>
  </si>
  <si>
    <t>redeventa</t>
  </si>
  <si>
    <t>rigle paralele de navigație, 20 bucati</t>
  </si>
  <si>
    <t>30195900-1</t>
  </si>
  <si>
    <t>38300000-8- Instrumente de masurare</t>
  </si>
  <si>
    <t>display profesional full HD 55 inch, 1 bucata</t>
  </si>
  <si>
    <t>Multifunctionala Laser A3 Color</t>
  </si>
  <si>
    <t>laptop 2 in 1 15.6 inch, 16 GB DDR4, 1 bucata</t>
  </si>
  <si>
    <t>anunt in ziar post vacant de inginer in data de 26.10.2022</t>
  </si>
  <si>
    <t>130,5</t>
  </si>
  <si>
    <t>anunt in ziar post vacant de referent de specialitate II(S)</t>
  </si>
  <si>
    <t>Contactori 110 V 22A + plus auxiliare-urgenta, 1 oferta</t>
  </si>
  <si>
    <t>hartie A4 80 gr, 500 coli/top - 171 topuri</t>
  </si>
  <si>
    <t>30197643-5 Hartie pentru fotocopiatoare</t>
  </si>
  <si>
    <t xml:space="preserve">HARTIE, ARTICOLE DIN PAPETARIE, ARTICOLE DE BIROTICA SI ACCESORII DE BIROU </t>
  </si>
  <si>
    <t>carton ondulat 1000x2000 mm, min 3 straturi - 70 bucati</t>
  </si>
  <si>
    <t>22993400-1</t>
  </si>
  <si>
    <t>produse si materiale curatenie (solutie curatat geamuri, clor, sapun lichid, wc gel, saci gunoi, solutie pardoseli, rezerva mop, manusi protectie, bureti vase, hartie igienica)</t>
  </si>
  <si>
    <t>maturi de bambus pentru curte -20 bucati</t>
  </si>
  <si>
    <t xml:space="preserve">greble metalice -10 bucati; cleste reglabil papagal 32 mm, lungime 250 mm - 1 bucata; lacat alama cu chei 40 mm -10 bucati; cilindru siguranta standard alama , 3 chei, 30x30 mm (butuc)-5 bucati </t>
  </si>
  <si>
    <t xml:space="preserve">44511000-5  - Scule de mana (Rev.2) 
44316500-3  - Lacatusarie (Rev.2)  
</t>
  </si>
  <si>
    <t>covor PVC 400x0.32 cm imitatie parchet -20 mp, var calcic hidratat sac 20 kg - 2 bucati</t>
  </si>
  <si>
    <t xml:space="preserve">noiembrie </t>
  </si>
  <si>
    <t>aerator pentru baterie lavoar 24 mm (crom) - 30 bucati</t>
  </si>
  <si>
    <t>servicii de desfundare retele de canalizare CSU Neptun</t>
  </si>
  <si>
    <t>Diverse Servicii privind apele reziduale, vidanjare</t>
  </si>
  <si>
    <t>90470000-2 Servicii de curatare a canalelor de ape reziduale</t>
  </si>
  <si>
    <t>90400000-1 Servicii privind apele reziduale;
90410000-4</t>
  </si>
  <si>
    <t xml:space="preserve">Diverse servicii pentru manipulare materiale, eliminare deseuri, inchiriere autocare/utilaje cu sofer, închiriere echipamente, etc) </t>
  </si>
  <si>
    <t>inchirere utilaj sapator cu servant</t>
  </si>
  <si>
    <t>taxa recunoastere curs de catre Nautical Institute</t>
  </si>
  <si>
    <t>DP Logbook-uri Offshore pentru DP Induction, 40 buc+taxe vamale</t>
  </si>
  <si>
    <t>35121000-8 Echipament de securitate (Rev.2)</t>
  </si>
  <si>
    <t>frigider 2 usi, 250 l - 11 bucati</t>
  </si>
  <si>
    <t>cazare 26-27.10.2022, Bucuresti</t>
  </si>
  <si>
    <t>mapa personalizata, 40 buc; pix personalizat 40 buc, activitate extracuriculara Tinerii si energia verde</t>
  </si>
  <si>
    <t>activitate extracuriculara Tinerii si energia verde</t>
  </si>
  <si>
    <t>stick-uri USB 32 GB, 2 buc, activitate extracuriculara Tinerii si energia verde</t>
  </si>
  <si>
    <t>servicii de catering activitate extracuriculara Tinerii si energia verde</t>
  </si>
  <si>
    <t>tonere 1 buc negru TN-227K, 1 buc cyan TN-227C, 1 buc TN-227M, 1 buc TN-227Y pentru multifunctionala Develop Ineo+257i A3 
TN-227C
1 bucata TN-227M pentru Develop Ineo+257i A3 color</t>
  </si>
  <si>
    <t>servicii de cazare perioada 16-18 noiembrie 2022, 3 persoane</t>
  </si>
  <si>
    <t>45500000-2  Inchiriere de utilaje si de echipament de constructii si de lucrari publice cu operator (Rev.2)</t>
  </si>
  <si>
    <t>Rola alba wc pentru dozator TORK</t>
  </si>
  <si>
    <t>toner negru cu capacitatea de 1000pag,  color -cyan, magenta, yellow cu capacitatea- 700 pag  fiecare -pentru  HP Color Laser MFP 179FNW</t>
  </si>
  <si>
    <t>CONTRACT Servicii de verificare, reincarcare si reparare stingatoare</t>
  </si>
  <si>
    <t>curs de perfectionare in utilizarea solutiilor SMART UNIVERSITY, 3 persoane</t>
  </si>
  <si>
    <t>taxa participare Conferinta ISETC 2022</t>
  </si>
  <si>
    <t>tricou fitness, 15 bucati</t>
  </si>
  <si>
    <t>18331000-8 Tricouri</t>
  </si>
  <si>
    <t>diplome hartie 250 gr personalizate, 27 bucati si medalii personalizate, 3 bucati</t>
  </si>
  <si>
    <t>servicii personalizare tricouri</t>
  </si>
  <si>
    <t>serviciide tiparire, legare, coperatare lucrare Dynamic behavior modeling and simulation of marine propulsion systems, 25 exemplare, 270 pagini/exemplar, format B5</t>
  </si>
  <si>
    <t>placheta aniversara cu caseta de plus, 1 bucata</t>
  </si>
  <si>
    <t>tablete grafice 13 bucati, memorii externe HDD 1TB 13 bucati, USB HUB 13 bucati</t>
  </si>
  <si>
    <t>taxa membru Asociatia IMCA</t>
  </si>
  <si>
    <t>folie  mulcire polietilena 1.65*100 m, 125 m</t>
  </si>
  <si>
    <t>curs Model Course 2.06 Oil Tanker Cargo and Ballast Handling Simulator (eBook) - 1 bucata, curs Model Course 1.37 Chemical Tanker Cargo &amp; Ballast Handling (eBook)-1 bucata</t>
  </si>
  <si>
    <t>6 buc toner ptr. Imprimanta LaserJet 700 color MFP CE341AC - CYAN 2buc, CE340AC- BLACK - 2 buc, CE343AC - MAGENTA - 1 buc, CE342AC - YELLOW - 1 buc</t>
  </si>
  <si>
    <t>abonament inchiriere casuta postala nominala pentru anul 2023</t>
  </si>
  <si>
    <t>64115000-5</t>
  </si>
  <si>
    <t>taxa vamala KONGSBERG DIGITAL</t>
  </si>
  <si>
    <t>bauturi racoritoare fara alcool</t>
  </si>
  <si>
    <t>costume vatuite impermeabile, 12 buc; manusi cu protectie la frig, 12 perechi, caciuli, 12 buc</t>
  </si>
  <si>
    <t>servicii de restaurant si de cazare, participanti Ziua Carierei Albastre</t>
  </si>
  <si>
    <t>55100000-1 Servicii hoteliere (Anexa 2)
55300000-3 Servicii de restaurant si de servire a
mancarii (Rev.2)</t>
  </si>
  <si>
    <t>scule si dispozitive de lucru_5 (poz 2, 3)</t>
  </si>
  <si>
    <t>scule si dispozitive de lucru_5 (poz 1)</t>
  </si>
  <si>
    <t>componente electronice_4 (poz 1)</t>
  </si>
  <si>
    <t>componente electronice_5 (poz 1)</t>
  </si>
  <si>
    <t>PUBLICATII-CĂRȚI, ZIARE, JURNALE, PUBLICATII</t>
  </si>
  <si>
    <t>album de prezentare a UMC 150 buc in limba engleza, 96 pagini in format 245 mm/220 mm; ghidul studentului international al UMC 150 buc in limba engleza, 36 pagini in format 170 mm/210 mm</t>
  </si>
  <si>
    <t>22100000-1  -  Carti, brosuri si pliante tiparite (Rev.2)</t>
  </si>
  <si>
    <t>componente electronice (interfata termorezistenta PT100/1000 -2 buc, senzor de temperatura TS2229 - 2buc, cablu de conectare -2 buc)</t>
  </si>
  <si>
    <t>30232150-0 Imprimante cu jet de cerneala</t>
  </si>
  <si>
    <t xml:space="preserve">multifunctional color A4 - 2 bucati + cartuse originale - 2 seturi </t>
  </si>
  <si>
    <t>SSD 1TB - 3 bucati</t>
  </si>
  <si>
    <t>UPS 1000VA - 3 bucati</t>
  </si>
  <si>
    <t>SSD 1TB extern - 4 bucăți</t>
  </si>
  <si>
    <t>rolete interior, opacitate 60% - 6 bucati</t>
  </si>
  <si>
    <t>39298910-9 Pom de Craciun</t>
  </si>
  <si>
    <t>pom de Craciun 3.5-4 m</t>
  </si>
  <si>
    <t>componente electronice_6 (poz 1, 2, 3 ,4)</t>
  </si>
  <si>
    <t>cablu armat cupru 5x4mmp, 60 ml</t>
  </si>
  <si>
    <t>31680000-6 Articole si accesorii electrice</t>
  </si>
  <si>
    <t>dibluri 100 bucati</t>
  </si>
  <si>
    <t>completare refrigerant</t>
  </si>
  <si>
    <t>24100000-5 Gaze</t>
  </si>
  <si>
    <t>servicii de catering activitatile Live green si Clubul celor 3R</t>
  </si>
  <si>
    <t>pachete cadou Mos Craciun - 120 bucati</t>
  </si>
  <si>
    <t>15842300-5</t>
  </si>
  <si>
    <t>pom de Craciun aprox 3 m</t>
  </si>
  <si>
    <t>componente electronice (modul Remote IO Adapter TCP, URB-TCP-1 buc, modul Remote IO Analog AI8, URA-0800U-1 buc, modul Remote IO digital, URD-04PW-1 buc, modul Remote IO analog AI8, URS-08TC-2-1 buc)</t>
  </si>
  <si>
    <t>semnatura electronica, 12 luni, pentru Declaratii de avere si interese, 32 beneficiari</t>
  </si>
  <si>
    <t>Stingatoare TIP P6, 50 buc, in baza unei oferte</t>
  </si>
  <si>
    <t>35111300-8 Extinctoare</t>
  </si>
  <si>
    <t xml:space="preserve">imprimanta profesionala de etichete - 1 bucata </t>
  </si>
  <si>
    <t>PROIECT CNFIS-FDI-2022-0630</t>
  </si>
  <si>
    <t xml:space="preserve">componente electronice </t>
  </si>
  <si>
    <t>71354300-7 Servicii de cadastru</t>
  </si>
  <si>
    <t>Servicii de întocmire măsurători cadastrale (plan releveu și plan de situație de coordonate Stereografice 1970) necesare pentru recepție la terminarea lucrarilor investiție "EXTINDERE (CONSTRUIRE) SPATII DE INVATAMANT SI LABORATOARE PARTER BAZA NAUTICA (SEDIU LAC MAMAIA) STR. CUARTULUI NR.2, CONSTANTA)</t>
  </si>
  <si>
    <t>Servicii de cadastru -servicii de intocmire si avizare la O.C.P.I. Constanta de documentatii topografice si cadastrale (CSUN, FAR 3, SEDIUL CENTRAL)</t>
  </si>
  <si>
    <t>tastatura + mouse, 12 kituri</t>
  </si>
  <si>
    <t>rolete interior, opacitate 100% - 3 bucati</t>
  </si>
  <si>
    <t>placuțe de afișaj, 10 plăcuțe</t>
  </si>
  <si>
    <t>44423450-0 Placute indicatoare (Rev.2)</t>
  </si>
  <si>
    <t>Folii antiefractie din poliester aprox 26 mp</t>
  </si>
  <si>
    <t>taxa extras de carte funciara actualizat pentru obiectiv de investitii Extindere spatii de invatamant si laboratoare</t>
  </si>
  <si>
    <t>servicii de transport-Bilet avion OTP-Timisoara-OTP: transfer aeroport-hotel-aeroport + transfer cta-otp-cta</t>
  </si>
  <si>
    <t>toner negru imprimanta HP MFP M225 (CF283X), 4 buc</t>
  </si>
  <si>
    <t>Hartie pentru scris A4, 60gr/mp, 1000 coli/top, 5 topuri</t>
  </si>
  <si>
    <t>30197620-8 Hartie pentru scris</t>
  </si>
  <si>
    <t>Imprimanta 3D, 2 buc; Consumabile-rola filament 1kg</t>
  </si>
  <si>
    <t>30232100-5 - Imprimante si trasatoare</t>
  </si>
  <si>
    <t>Laptopuri, 16 buc; SSD extern 1TB, 5 buc; SSD extern 500GB, Monitor 32", 1 buc; Boxa portabila 100W, 1 buc</t>
  </si>
  <si>
    <t>30213100-6 - Computere portabile (Rev.2)</t>
  </si>
  <si>
    <t>41.310,24 RON</t>
  </si>
  <si>
    <t>Materiale pentru imprimanta 3D (duza, set curatare duze, cleste pentru taieturi de precizie, kit de lubrifiere, etc))</t>
  </si>
  <si>
    <t>30124000-4 - Piese si accesorii pentru masini de birou (Rev.2)</t>
  </si>
  <si>
    <t xml:space="preserve">1.398,32 RON </t>
  </si>
  <si>
    <t>anunt post conferentiar in Monitorul Oficial in data de 16.12.2022</t>
  </si>
  <si>
    <t>servicii de internet Data Center Sediul Lac Mamaia</t>
  </si>
  <si>
    <t>mouse wireless Asus WT425</t>
  </si>
  <si>
    <t>68,07</t>
  </si>
  <si>
    <t>pom de Craciun 100-130 cm</t>
  </si>
  <si>
    <t>servicii de restaurant</t>
  </si>
  <si>
    <t>videoproiector sala E307</t>
  </si>
  <si>
    <t>38652120-7 Videoproiectoare</t>
  </si>
  <si>
    <t>taxa evaluare periodica program studii licenta Electromecanica Navala IFR</t>
  </si>
  <si>
    <t>taxa evaluare periodica program studii licenta IPMI IF</t>
  </si>
  <si>
    <t>taxa evaluare periodica program studii licenta Navigatie si transport maritim si fluvial IFR</t>
  </si>
  <si>
    <t>taxa evaluare periodica program studii licenta Securitate cibernetica</t>
  </si>
  <si>
    <t>tableta 11", 8GB, 256 GB, WI-FI, 4G, 2 bucati; laptop 15.6", full hd, 8GB, 256GB SSD - 15 bucati; Intel NUC 11 pro kit NUC11TNKI5 i5-1135G7 - 15 bucati</t>
  </si>
  <si>
    <t xml:space="preserve">Accesorii periferice stațiilor de lucru (monitor, tastatura, mouse, tableta grafica fara monitor, hard extern, router, usb, acces point, memory stick) </t>
  </si>
  <si>
    <t>memorie laptop 64 GB DDR4, 3200 MHz - 14 bucati; SSD 1TB -14 bucati; alimentator in comutatie- 2 bucati</t>
  </si>
  <si>
    <t>multifunctionala color laser A4, duplex, retea, wi-fi, fax - 1 bucata</t>
  </si>
  <si>
    <t>aparat aer conditionat 24000 btu - 3 bucati</t>
  </si>
  <si>
    <t>ECHIPAMENT RADIO</t>
  </si>
  <si>
    <t>statie radio portabila - 4 bucati</t>
  </si>
  <si>
    <t>32344230-7 Statii radio</t>
  </si>
  <si>
    <t>acumulator reîncărcabil sonometru portabil Bruel &amp; Kjear-2550</t>
  </si>
  <si>
    <t>31430000-9 - Acumulatori electrici</t>
  </si>
  <si>
    <t>stickuri 32 GB USB 3.2 44 bucati</t>
  </si>
  <si>
    <t>stick-uri 32GB, port USB 3.2, 200 bucati</t>
  </si>
  <si>
    <t>taxa alocare ASN ripe.as.management+ASN ripe.as.management - AS213020 (01/12/2022-01/12/2023)</t>
  </si>
  <si>
    <t>CONTRACT Software anual pentru sisteme de operare si licente-Microsoft EES, AN 2 licentiere</t>
  </si>
  <si>
    <t>1586000-4</t>
  </si>
  <si>
    <t>PRODUSE PENTRU DP (capsule cafea, 60 cutii/16 buc /cutie+ pliculete zahar)</t>
  </si>
  <si>
    <t>PRODUSE PENTRU DP (pahare carton unica folosinta (set de 100 buc)-10 seturi; servetele de masa (pachet de 100 buc)-10 pachete;</t>
  </si>
  <si>
    <t>tarif utilizare spectru Serviciile fis si mobil prin satelit 01.01.2022-31.12.2022</t>
  </si>
  <si>
    <t>tarif utilizare spectru pentru Serviciul radiodeterminare 01.03.2022-31.12.2022</t>
  </si>
  <si>
    <t>tarif utilizare spectru pentru Serviciul mobil maritim 01.10.2022-31.12.2022</t>
  </si>
  <si>
    <t>Apa canal/2022 - RAJA</t>
  </si>
  <si>
    <t>Apa fierbinte, incalzire/2022 - RADET/TERMOFICARE</t>
  </si>
  <si>
    <t>Apa fierbinte, incalzire/2022 - ELECTROCENTRALE CONSTANTA</t>
  </si>
  <si>
    <t>Salubritate+depozitare+inchiriere containere/2022 POLARIS
Servicii de colectare si transport deseuri voluminoase</t>
  </si>
  <si>
    <t xml:space="preserve">COMBUSTIBILI LICHIZI, GAZOSI, SOLIZI SI ULEIURI </t>
  </si>
  <si>
    <t>Accesorii periferice stațiilor de lucru (monitor, tastatura, mouse, tableta grafica fara monitor, hard extern, router, usb, acces point, memory stick) 140.000 lei!</t>
  </si>
  <si>
    <t>CONTRACT saltele 90x200x20cm, Camin Timonei, 60 buc</t>
  </si>
  <si>
    <t>CONTRACT +SEAP saltele 90x200x20cm, Camin Timonei, 30 buc+Sediu central 80 buc (50 buc)</t>
  </si>
  <si>
    <t>SERVICII DE CARTOGRAFIE   max 140.000 lei</t>
  </si>
  <si>
    <r>
      <t>PROIECT IAMU FY2020 (derulare: 01.05.2021</t>
    </r>
    <r>
      <rPr>
        <b/>
        <sz val="10"/>
        <rFont val="Calibri"/>
        <family val="2"/>
      </rPr>
      <t>÷</t>
    </r>
    <r>
      <rPr>
        <b/>
        <sz val="10"/>
        <rFont val="Calibri"/>
        <family val="2"/>
        <scheme val="minor"/>
      </rPr>
      <t>31.05.2022)</t>
    </r>
  </si>
  <si>
    <t>PRODUSE/MATERIALE PENTRU CONSTRUCTII</t>
  </si>
  <si>
    <t>SCULE DE MÂNĂ NEELECTRICE; PRODUSE/MATERIALE DE LACATUSERIE; FERONERIE</t>
  </si>
  <si>
    <t>LOGBOOK-uri pentru cursuri DP</t>
  </si>
  <si>
    <t>HARTIE, ARTICOLE DIN PAPETARIE, ARTICOLE DE BIROTICA SI ACCESORII DE BIROU</t>
  </si>
  <si>
    <t>MATERIALE PUBLICITARE; PRODUSE IMPRIMATE</t>
  </si>
  <si>
    <t>SERVICII DE CONSULTANŢĂ  in achizitii publice</t>
  </si>
  <si>
    <t>ASIGURARI, VINIETE DE AUTOMOBILE ȘI PERMISE AUTO</t>
  </si>
  <si>
    <t xml:space="preserve">REVIZII, REPARATII, VERIFICARI MASINI, VERIFICARE SI DESCARCARE TAHOGRAF </t>
  </si>
  <si>
    <t xml:space="preserve">servicii de mentenanta casa de marcat tip DATECS DP-2 pentru 12 luni </t>
  </si>
  <si>
    <t>SERVICII DE CONSULTANTA;  SERVICII DE ASISTENTA</t>
  </si>
  <si>
    <t>NECESITATE: COMPUTERE, TV, VIDEOPROIECTOARE/PIESE ȘI ACCESORII PENTRU COMPUTERE, RETELE ȘI VIDEOPROIECTOARE</t>
  </si>
  <si>
    <t>NECESITATE: Echipamente periferice (imprimanta, copiator, multifunctionala, scanner, videoproiector)</t>
  </si>
  <si>
    <t>NECESITATE: Mobilier</t>
  </si>
  <si>
    <t>NECESITATE: Papetarie</t>
  </si>
  <si>
    <t xml:space="preserve">MATERIALE PUBLICITARE; PRODUSE IMPRIMATE </t>
  </si>
  <si>
    <t>PROIECT CNFIS-FDI-2022-0682</t>
  </si>
  <si>
    <t>REACTIVI CHIMICI; STICLARIE LABORATOR</t>
  </si>
  <si>
    <t xml:space="preserve">SERVICII PENTRU EVENIMENTE </t>
  </si>
  <si>
    <t>REPARAREA ȘI ÎNTRETINEREA MASINILOR CONTABILE DE BIROU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</si>
</sst>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b/>
      <i/>
      <sz val="10"/>
      <name val="Calibri"/>
      <family val="2"/>
      <scheme val="minor"/>
    </font>
    <font>
      <sz val="9"/>
      <name val="Calibri"/>
      <family val="2"/>
      <scheme val="minor"/>
    </font>
    <font>
      <b/>
      <sz val="9"/>
      <name val="Calibri"/>
      <family val="2"/>
      <scheme val="minor"/>
    </font>
    <font>
      <b/>
      <u/>
      <sz val="10"/>
      <name val="Calibri"/>
      <family val="2"/>
      <scheme val="minor"/>
    </font>
    <font>
      <i/>
      <sz val="10"/>
      <name val="Calibri"/>
      <family val="2"/>
      <scheme val="minor"/>
    </font>
    <font>
      <b/>
      <sz val="14"/>
      <name val="Calibri"/>
      <family val="2"/>
      <scheme val="minor"/>
    </font>
    <font>
      <b/>
      <sz val="10"/>
      <name val="Calibri"/>
      <family val="2"/>
    </font>
    <font>
      <i/>
      <sz val="9"/>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225">
    <xf numFmtId="0" fontId="0" fillId="0" borderId="0" xfId="0"/>
    <xf numFmtId="0" fontId="3" fillId="0" borderId="1" xfId="2" applyFont="1" applyFill="1" applyBorder="1" applyAlignment="1">
      <alignment horizontal="left" vertical="center" wrapText="1"/>
    </xf>
    <xf numFmtId="0" fontId="4" fillId="0" borderId="2" xfId="2" applyFont="1" applyFill="1" applyBorder="1" applyAlignment="1">
      <alignment horizontal="center" vertical="center" wrapText="1"/>
    </xf>
    <xf numFmtId="43" fontId="4" fillId="0" borderId="2" xfId="1" applyFont="1" applyFill="1" applyBorder="1" applyAlignment="1">
      <alignment horizontal="center" vertical="center" wrapText="1"/>
    </xf>
    <xf numFmtId="0" fontId="4" fillId="0" borderId="2" xfId="2" applyFont="1" applyFill="1" applyBorder="1" applyAlignment="1">
      <alignment horizontal="center" vertical="center" wrapText="1" shrinkToFi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4" fillId="0" borderId="7" xfId="2" applyFont="1" applyFill="1" applyBorder="1" applyAlignment="1">
      <alignment horizontal="left" vertical="center" wrapText="1"/>
    </xf>
    <xf numFmtId="0" fontId="3" fillId="0" borderId="1" xfId="2" applyFont="1" applyFill="1" applyBorder="1" applyAlignment="1">
      <alignment horizontal="center" vertical="center" wrapText="1" shrinkToFit="1"/>
    </xf>
    <xf numFmtId="0" fontId="4" fillId="0" borderId="1" xfId="2" applyFont="1" applyFill="1" applyBorder="1" applyAlignment="1">
      <alignment vertical="center" wrapText="1"/>
    </xf>
    <xf numFmtId="0" fontId="4" fillId="0" borderId="7" xfId="2" applyFont="1" applyFill="1" applyBorder="1" applyAlignment="1">
      <alignment horizontal="center" vertical="center" wrapText="1" shrinkToFit="1"/>
    </xf>
    <xf numFmtId="43" fontId="4" fillId="0" borderId="1" xfId="2" applyNumberFormat="1" applyFont="1" applyFill="1" applyBorder="1" applyAlignment="1">
      <alignment horizontal="center" vertical="center" wrapText="1" shrinkToFit="1"/>
    </xf>
    <xf numFmtId="43" fontId="3" fillId="0" borderId="1" xfId="2" applyNumberFormat="1"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2" xfId="2" applyFont="1" applyFill="1" applyBorder="1" applyAlignment="1">
      <alignment horizontal="left" vertical="center" wrapText="1"/>
    </xf>
    <xf numFmtId="43" fontId="4" fillId="0" borderId="2"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6" xfId="2" applyFont="1" applyFill="1" applyBorder="1" applyAlignment="1">
      <alignment horizontal="center" vertical="center" wrapText="1" shrinkToFit="1"/>
    </xf>
    <xf numFmtId="0" fontId="4" fillId="0" borderId="3" xfId="2" applyFont="1" applyFill="1" applyBorder="1" applyAlignment="1">
      <alignment horizontal="center" vertical="center" wrapText="1" shrinkToFit="1"/>
    </xf>
    <xf numFmtId="43" fontId="3" fillId="0" borderId="1" xfId="1" applyFont="1" applyFill="1" applyBorder="1" applyAlignment="1">
      <alignment horizontal="center" vertical="center" wrapText="1"/>
    </xf>
    <xf numFmtId="0" fontId="4" fillId="0" borderId="0" xfId="2" applyFont="1" applyFill="1" applyBorder="1" applyAlignment="1">
      <alignment horizontal="center" vertical="center" wrapText="1" shrinkToFit="1"/>
    </xf>
    <xf numFmtId="43" fontId="4" fillId="0" borderId="0" xfId="2" applyNumberFormat="1" applyFont="1" applyFill="1" applyBorder="1" applyAlignment="1">
      <alignment horizontal="center" vertical="center" wrapText="1"/>
    </xf>
    <xf numFmtId="0" fontId="4" fillId="0" borderId="1" xfId="5" applyFont="1" applyFill="1" applyBorder="1" applyAlignment="1">
      <alignment horizontal="left" vertical="center" wrapText="1" shrinkToFit="1"/>
    </xf>
    <xf numFmtId="0" fontId="4" fillId="0" borderId="5" xfId="2" applyFont="1" applyFill="1" applyBorder="1" applyAlignment="1">
      <alignment horizontal="center" vertical="center" wrapText="1" shrinkToFit="1"/>
    </xf>
    <xf numFmtId="0" fontId="4" fillId="0" borderId="5" xfId="2" applyFont="1" applyFill="1" applyBorder="1" applyAlignment="1">
      <alignment horizontal="left" vertical="center" wrapText="1"/>
    </xf>
    <xf numFmtId="43" fontId="4" fillId="0" borderId="1" xfId="2" applyNumberFormat="1" applyFont="1" applyFill="1" applyBorder="1" applyAlignment="1">
      <alignment horizontal="center" vertical="center" wrapText="1"/>
    </xf>
    <xf numFmtId="4" fontId="4" fillId="0" borderId="1" xfId="2" applyNumberFormat="1" applyFont="1" applyFill="1" applyBorder="1" applyAlignment="1">
      <alignment horizontal="right" vertical="center" wrapText="1"/>
    </xf>
    <xf numFmtId="0" fontId="4" fillId="0" borderId="6"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43" fontId="4" fillId="0" borderId="5" xfId="3" applyNumberFormat="1" applyFont="1" applyFill="1" applyBorder="1" applyAlignment="1">
      <alignment horizontal="center" vertical="center" wrapText="1"/>
    </xf>
    <xf numFmtId="0" fontId="6" fillId="0" borderId="1" xfId="5" applyFont="1" applyFill="1" applyBorder="1" applyAlignment="1">
      <alignment horizontal="left" vertical="center" wrapText="1"/>
    </xf>
    <xf numFmtId="0" fontId="3" fillId="0" borderId="1" xfId="2" applyFont="1" applyFill="1" applyBorder="1" applyAlignment="1">
      <alignment vertical="center" wrapText="1"/>
    </xf>
    <xf numFmtId="43" fontId="3" fillId="0" borderId="1" xfId="2" applyNumberFormat="1" applyFont="1" applyFill="1" applyBorder="1" applyAlignment="1">
      <alignment horizontal="center" vertical="center" wrapText="1" shrinkToFit="1"/>
    </xf>
    <xf numFmtId="0" fontId="4" fillId="0" borderId="3" xfId="2" applyFont="1" applyFill="1" applyBorder="1" applyAlignment="1">
      <alignment horizontal="center" vertical="center" wrapText="1"/>
    </xf>
    <xf numFmtId="43" fontId="4" fillId="0" borderId="1" xfId="3" applyNumberFormat="1" applyFont="1" applyFill="1" applyBorder="1" applyAlignment="1">
      <alignment horizontal="center" vertical="center" wrapText="1"/>
    </xf>
    <xf numFmtId="0" fontId="4" fillId="0" borderId="0" xfId="2" applyFont="1" applyFill="1" applyAlignment="1">
      <alignment vertical="center" wrapText="1"/>
    </xf>
    <xf numFmtId="0" fontId="4" fillId="0" borderId="1" xfId="2" applyFont="1" applyFill="1" applyBorder="1" applyAlignment="1">
      <alignment horizontal="center" vertical="center" wrapText="1"/>
    </xf>
    <xf numFmtId="0" fontId="4" fillId="0" borderId="0" xfId="2" applyFont="1" applyFill="1" applyBorder="1" applyAlignment="1">
      <alignment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center" vertical="center" wrapText="1" shrinkToFit="1"/>
    </xf>
    <xf numFmtId="43" fontId="4" fillId="0" borderId="1" xfId="1" applyFont="1" applyFill="1" applyBorder="1" applyAlignment="1">
      <alignment horizontal="center" vertical="center" wrapText="1"/>
    </xf>
    <xf numFmtId="0" fontId="6" fillId="0" borderId="1" xfId="2" applyFont="1" applyFill="1" applyBorder="1" applyAlignment="1">
      <alignment horizontal="center" vertical="center" wrapText="1"/>
    </xf>
    <xf numFmtId="43" fontId="4" fillId="0" borderId="1" xfId="1" applyFont="1" applyFill="1" applyBorder="1" applyAlignment="1">
      <alignment horizontal="right" vertical="center" wrapText="1" shrinkToFit="1"/>
    </xf>
    <xf numFmtId="0" fontId="4" fillId="0" borderId="1" xfId="2" applyFont="1" applyFill="1" applyBorder="1" applyAlignment="1">
      <alignment horizontal="right" vertical="center" wrapText="1"/>
    </xf>
    <xf numFmtId="0" fontId="4" fillId="0" borderId="1" xfId="4" applyFont="1" applyFill="1" applyBorder="1" applyAlignment="1">
      <alignment horizontal="center" vertical="center" wrapText="1" shrinkToFit="1"/>
    </xf>
    <xf numFmtId="0" fontId="4" fillId="0" borderId="0" xfId="2" applyFont="1" applyFill="1" applyAlignment="1">
      <alignment horizontal="center" vertical="center" wrapText="1"/>
    </xf>
    <xf numFmtId="0" fontId="4" fillId="0" borderId="1" xfId="2" applyFont="1" applyFill="1" applyBorder="1" applyAlignment="1">
      <alignment horizontal="right" vertical="center" wrapText="1" shrinkToFit="1"/>
    </xf>
    <xf numFmtId="43" fontId="4" fillId="0" borderId="1" xfId="3" applyNumberFormat="1" applyFont="1" applyFill="1" applyBorder="1" applyAlignment="1">
      <alignment horizontal="right" vertical="center" wrapText="1"/>
    </xf>
    <xf numFmtId="0" fontId="4" fillId="0" borderId="0" xfId="2" applyFont="1" applyFill="1" applyBorder="1" applyAlignment="1">
      <alignment horizontal="left" vertical="center" wrapText="1"/>
    </xf>
    <xf numFmtId="0" fontId="6" fillId="0" borderId="0" xfId="2" applyFont="1" applyFill="1" applyBorder="1" applyAlignment="1">
      <alignment horizontal="center" vertical="center" wrapText="1"/>
    </xf>
    <xf numFmtId="43" fontId="4" fillId="0" borderId="0" xfId="3" applyNumberFormat="1" applyFont="1" applyFill="1" applyBorder="1" applyAlignment="1">
      <alignment horizontal="right" vertical="center" wrapText="1"/>
    </xf>
    <xf numFmtId="0" fontId="4" fillId="0" borderId="0" xfId="2" applyFont="1" applyFill="1" applyBorder="1" applyAlignment="1">
      <alignment horizontal="right" vertical="center" wrapText="1" shrinkToFit="1"/>
    </xf>
    <xf numFmtId="0" fontId="4" fillId="0" borderId="0" xfId="2" applyFont="1" applyFill="1" applyBorder="1" applyAlignment="1">
      <alignment horizontal="right" vertical="center" wrapText="1"/>
    </xf>
    <xf numFmtId="0" fontId="4" fillId="0" borderId="2" xfId="2" applyFont="1" applyFill="1" applyBorder="1" applyAlignment="1">
      <alignment vertical="center" wrapText="1"/>
    </xf>
    <xf numFmtId="0" fontId="4" fillId="0" borderId="2" xfId="0" applyFont="1" applyFill="1" applyBorder="1" applyAlignment="1">
      <alignment horizontal="center" vertical="center" wrapText="1" shrinkToFit="1"/>
    </xf>
    <xf numFmtId="0" fontId="4" fillId="0" borderId="5" xfId="4" applyFont="1" applyFill="1" applyBorder="1" applyAlignment="1">
      <alignment horizontal="center" vertical="center" wrapText="1" shrinkToFit="1"/>
    </xf>
    <xf numFmtId="0" fontId="6" fillId="0" borderId="1" xfId="5" applyFont="1" applyFill="1" applyBorder="1" applyAlignment="1">
      <alignment horizontal="center" vertical="center" wrapText="1"/>
    </xf>
    <xf numFmtId="43" fontId="4" fillId="0" borderId="0" xfId="2" applyNumberFormat="1" applyFont="1" applyFill="1" applyBorder="1" applyAlignment="1">
      <alignment horizontal="center" vertical="center" wrapText="1" shrinkToFit="1"/>
    </xf>
    <xf numFmtId="0" fontId="3" fillId="0" borderId="0" xfId="2" applyFont="1" applyFill="1" applyBorder="1" applyAlignment="1">
      <alignment horizontal="left" vertical="center" wrapText="1"/>
    </xf>
    <xf numFmtId="0" fontId="7" fillId="0" borderId="0" xfId="2" applyFont="1" applyFill="1" applyBorder="1" applyAlignment="1">
      <alignment horizontal="center" vertical="center" wrapText="1"/>
    </xf>
    <xf numFmtId="0" fontId="3" fillId="0" borderId="0" xfId="2" applyFont="1" applyFill="1" applyBorder="1" applyAlignment="1">
      <alignment horizontal="center" vertical="center" wrapText="1" shrinkToFit="1"/>
    </xf>
    <xf numFmtId="0" fontId="3" fillId="0" borderId="0" xfId="2" applyFont="1" applyFill="1" applyBorder="1" applyAlignment="1">
      <alignment horizontal="center" vertical="center" wrapText="1"/>
    </xf>
    <xf numFmtId="17" fontId="4" fillId="0" borderId="1" xfId="2" applyNumberFormat="1" applyFont="1" applyFill="1" applyBorder="1" applyAlignment="1">
      <alignment horizontal="center" vertical="center" wrapText="1"/>
    </xf>
    <xf numFmtId="0" fontId="6" fillId="0" borderId="1" xfId="2" applyFont="1" applyFill="1" applyBorder="1" applyAlignment="1">
      <alignment horizontal="center" vertical="top" wrapText="1"/>
    </xf>
    <xf numFmtId="43" fontId="4" fillId="0" borderId="2" xfId="2" applyNumberFormat="1" applyFont="1" applyFill="1" applyBorder="1" applyAlignment="1">
      <alignment horizontal="center" vertical="center" wrapText="1"/>
    </xf>
    <xf numFmtId="4" fontId="4" fillId="0" borderId="0" xfId="2" applyNumberFormat="1" applyFont="1" applyFill="1" applyAlignment="1">
      <alignment vertical="center" wrapText="1"/>
    </xf>
    <xf numFmtId="0" fontId="4" fillId="0" borderId="1" xfId="5" applyFont="1" applyFill="1" applyBorder="1" applyAlignment="1">
      <alignment horizontal="center" vertical="center" wrapText="1"/>
    </xf>
    <xf numFmtId="4" fontId="4" fillId="0" borderId="1" xfId="2" applyNumberFormat="1" applyFont="1" applyFill="1" applyBorder="1" applyAlignment="1">
      <alignment vertical="center" wrapText="1"/>
    </xf>
    <xf numFmtId="43" fontId="4" fillId="0" borderId="2" xfId="0" applyNumberFormat="1" applyFont="1" applyFill="1" applyBorder="1" applyAlignment="1">
      <alignment horizontal="center" vertical="center" wrapText="1"/>
    </xf>
    <xf numFmtId="17" fontId="4" fillId="0" borderId="6" xfId="2" applyNumberFormat="1" applyFont="1" applyFill="1" applyBorder="1" applyAlignment="1">
      <alignment horizontal="center" vertical="center" wrapText="1"/>
    </xf>
    <xf numFmtId="17" fontId="4" fillId="0" borderId="2" xfId="2" applyNumberFormat="1" applyFont="1" applyFill="1" applyBorder="1" applyAlignment="1">
      <alignment horizontal="center" vertical="center" wrapText="1"/>
    </xf>
    <xf numFmtId="43" fontId="4" fillId="0" borderId="2" xfId="2" applyNumberFormat="1" applyFont="1" applyFill="1" applyBorder="1" applyAlignment="1">
      <alignment horizontal="center" vertical="center" wrapText="1" shrinkToFit="1"/>
    </xf>
    <xf numFmtId="0" fontId="6" fillId="0" borderId="7" xfId="2" applyFont="1" applyFill="1" applyBorder="1" applyAlignment="1">
      <alignment horizontal="center" vertical="center" wrapText="1"/>
    </xf>
    <xf numFmtId="0" fontId="4" fillId="0" borderId="1" xfId="0" applyFont="1" applyFill="1" applyBorder="1" applyAlignment="1">
      <alignment horizontal="center" vertical="center" wrapText="1"/>
    </xf>
    <xf numFmtId="43" fontId="4" fillId="0" borderId="5" xfId="2" applyNumberFormat="1" applyFont="1" applyFill="1" applyBorder="1" applyAlignment="1">
      <alignment horizontal="center" vertical="center" wrapText="1"/>
    </xf>
    <xf numFmtId="43" fontId="4" fillId="0" borderId="5" xfId="2" applyNumberFormat="1" applyFont="1" applyFill="1" applyBorder="1" applyAlignment="1">
      <alignment horizontal="center" vertical="center" wrapText="1"/>
    </xf>
    <xf numFmtId="43" fontId="4" fillId="0" borderId="8" xfId="2" applyNumberFormat="1" applyFont="1" applyFill="1" applyBorder="1" applyAlignment="1">
      <alignment horizontal="center" vertical="center" wrapText="1"/>
    </xf>
    <xf numFmtId="0" fontId="4" fillId="0" borderId="3" xfId="2" applyFont="1" applyFill="1" applyBorder="1" applyAlignment="1">
      <alignment horizontal="left" vertical="center" wrapText="1"/>
    </xf>
    <xf numFmtId="0" fontId="10" fillId="0" borderId="1" xfId="2"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0" borderId="5" xfId="4" applyFont="1" applyFill="1" applyBorder="1" applyAlignment="1">
      <alignment horizontal="left" vertical="center" wrapText="1"/>
    </xf>
    <xf numFmtId="0" fontId="6" fillId="0" borderId="5"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4" applyFont="1" applyFill="1" applyBorder="1" applyAlignment="1">
      <alignment vertical="center" wrapText="1"/>
    </xf>
    <xf numFmtId="0" fontId="6" fillId="0" borderId="1" xfId="4" applyFont="1" applyFill="1" applyBorder="1" applyAlignment="1">
      <alignment horizontal="center" vertical="center" wrapText="1"/>
    </xf>
    <xf numFmtId="0" fontId="4" fillId="0" borderId="1" xfId="0" applyFont="1" applyFill="1" applyBorder="1" applyAlignment="1">
      <alignment vertical="center" wrapText="1"/>
    </xf>
    <xf numFmtId="0" fontId="10" fillId="0" borderId="2" xfId="2" applyFont="1" applyFill="1" applyBorder="1" applyAlignment="1">
      <alignment horizontal="center" vertical="center" wrapText="1"/>
    </xf>
    <xf numFmtId="0" fontId="4" fillId="0" borderId="2" xfId="4" applyFont="1" applyFill="1" applyBorder="1" applyAlignment="1">
      <alignment horizontal="center" vertical="center" wrapText="1" shrinkToFit="1"/>
    </xf>
    <xf numFmtId="0" fontId="4" fillId="0" borderId="1" xfId="5" applyFont="1" applyFill="1" applyBorder="1" applyAlignment="1">
      <alignment horizontal="left" vertical="center" wrapText="1"/>
    </xf>
    <xf numFmtId="0" fontId="4" fillId="0" borderId="1" xfId="5" applyFont="1" applyFill="1" applyBorder="1" applyAlignment="1">
      <alignment horizontal="center" vertical="center" wrapText="1" shrinkToFit="1"/>
    </xf>
    <xf numFmtId="0" fontId="4" fillId="0" borderId="0" xfId="5" applyFont="1" applyFill="1" applyAlignment="1">
      <alignment vertical="center" wrapText="1"/>
    </xf>
    <xf numFmtId="4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3" fontId="4" fillId="0" borderId="1" xfId="1" applyNumberFormat="1" applyFont="1" applyFill="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0" xfId="0" applyFont="1" applyFill="1" applyBorder="1" applyAlignment="1">
      <alignment vertical="center" wrapText="1"/>
    </xf>
    <xf numFmtId="0" fontId="4" fillId="0" borderId="0" xfId="0" applyFont="1" applyFill="1" applyAlignment="1">
      <alignment vertical="center" wrapText="1"/>
    </xf>
    <xf numFmtId="4" fontId="4" fillId="0" borderId="5" xfId="2" applyNumberFormat="1" applyFont="1" applyFill="1" applyBorder="1" applyAlignment="1">
      <alignment horizontal="right" vertical="center" wrapText="1"/>
    </xf>
    <xf numFmtId="4" fontId="4" fillId="0" borderId="1" xfId="3" applyNumberFormat="1" applyFont="1" applyFill="1" applyBorder="1" applyAlignment="1">
      <alignment horizontal="right" vertical="center" wrapText="1"/>
    </xf>
    <xf numFmtId="4" fontId="4" fillId="0" borderId="17" xfId="3" applyNumberFormat="1" applyFont="1" applyFill="1" applyBorder="1" applyAlignment="1">
      <alignment horizontal="right" vertical="center" wrapText="1"/>
    </xf>
    <xf numFmtId="0" fontId="4" fillId="0" borderId="17" xfId="2" applyFont="1" applyFill="1" applyBorder="1" applyAlignment="1">
      <alignment horizontal="center" vertical="center" wrapText="1" shrinkToFit="1"/>
    </xf>
    <xf numFmtId="0" fontId="4" fillId="0" borderId="17" xfId="2" applyFont="1" applyFill="1" applyBorder="1" applyAlignment="1">
      <alignment horizontal="center" vertical="center" wrapText="1"/>
    </xf>
    <xf numFmtId="17" fontId="4" fillId="0" borderId="5" xfId="2" applyNumberFormat="1" applyFont="1" applyFill="1" applyBorder="1" applyAlignment="1">
      <alignment horizontal="center" vertical="center" wrapText="1"/>
    </xf>
    <xf numFmtId="17" fontId="4" fillId="0" borderId="3" xfId="2" applyNumberFormat="1" applyFont="1" applyFill="1" applyBorder="1" applyAlignment="1">
      <alignment horizontal="center" vertical="center" wrapText="1"/>
    </xf>
    <xf numFmtId="17" fontId="4" fillId="0" borderId="10" xfId="2" applyNumberFormat="1" applyFont="1" applyFill="1" applyBorder="1" applyAlignment="1">
      <alignment horizontal="center" vertical="center" wrapText="1"/>
    </xf>
    <xf numFmtId="43" fontId="4" fillId="0" borderId="17" xfId="3" applyNumberFormat="1" applyFont="1" applyFill="1" applyBorder="1" applyAlignment="1">
      <alignment horizontal="center" vertical="center" wrapText="1"/>
    </xf>
    <xf numFmtId="43" fontId="4" fillId="0" borderId="19" xfId="3" applyNumberFormat="1" applyFont="1" applyFill="1" applyBorder="1" applyAlignment="1">
      <alignment horizontal="left" vertical="center" wrapText="1"/>
    </xf>
    <xf numFmtId="0" fontId="4" fillId="0" borderId="9" xfId="2" applyFont="1" applyFill="1" applyBorder="1" applyAlignment="1">
      <alignment horizontal="center" vertical="center" wrapText="1"/>
    </xf>
    <xf numFmtId="43" fontId="4" fillId="0" borderId="0" xfId="3" applyNumberFormat="1" applyFont="1" applyFill="1" applyBorder="1" applyAlignment="1">
      <alignment horizontal="center" vertical="center" wrapText="1"/>
    </xf>
    <xf numFmtId="0" fontId="4" fillId="0" borderId="9" xfId="2" applyFont="1" applyFill="1" applyBorder="1" applyAlignment="1">
      <alignment horizontal="center" vertical="center" wrapText="1" shrinkToFit="1"/>
    </xf>
    <xf numFmtId="0" fontId="9" fillId="0" borderId="1" xfId="2" applyFont="1" applyFill="1" applyBorder="1" applyAlignment="1">
      <alignment horizontal="right" vertical="center" wrapText="1"/>
    </xf>
    <xf numFmtId="0" fontId="12" fillId="0" borderId="1" xfId="2" applyFont="1" applyFill="1" applyBorder="1" applyAlignment="1">
      <alignment horizontal="center" vertical="center" wrapText="1"/>
    </xf>
    <xf numFmtId="0" fontId="9" fillId="0" borderId="0" xfId="2" applyFont="1" applyFill="1" applyBorder="1" applyAlignment="1">
      <alignment vertical="center" wrapText="1"/>
    </xf>
    <xf numFmtId="0" fontId="9" fillId="0" borderId="0" xfId="2" applyFont="1" applyFill="1" applyAlignment="1">
      <alignment vertical="center" wrapText="1"/>
    </xf>
    <xf numFmtId="43" fontId="9" fillId="0" borderId="1" xfId="3" applyNumberFormat="1" applyFont="1" applyFill="1" applyBorder="1" applyAlignment="1">
      <alignment horizontal="center" vertical="center" wrapText="1"/>
    </xf>
    <xf numFmtId="0" fontId="6" fillId="0" borderId="1" xfId="2" applyFont="1" applyFill="1" applyBorder="1" applyAlignment="1">
      <alignment horizontal="right" vertical="center" wrapText="1"/>
    </xf>
    <xf numFmtId="0" fontId="4" fillId="0" borderId="0" xfId="2" applyFont="1" applyFill="1" applyAlignment="1">
      <alignment horizontal="right" vertical="center" wrapText="1"/>
    </xf>
    <xf numFmtId="0" fontId="12" fillId="0" borderId="1" xfId="2" applyFont="1" applyFill="1" applyBorder="1" applyAlignment="1">
      <alignment horizontal="right" vertical="center" wrapText="1"/>
    </xf>
    <xf numFmtId="43" fontId="9" fillId="0" borderId="1" xfId="3" applyNumberFormat="1" applyFont="1" applyFill="1" applyBorder="1" applyAlignment="1">
      <alignment horizontal="right" vertical="center" wrapText="1"/>
    </xf>
    <xf numFmtId="0" fontId="9" fillId="0" borderId="0" xfId="2" applyFont="1" applyFill="1" applyBorder="1" applyAlignment="1">
      <alignment horizontal="right" vertical="center" wrapText="1"/>
    </xf>
    <xf numFmtId="0" fontId="9" fillId="0" borderId="0" xfId="2" applyFont="1" applyFill="1" applyAlignment="1">
      <alignment horizontal="right" vertical="center" wrapText="1"/>
    </xf>
    <xf numFmtId="0" fontId="3" fillId="0" borderId="0" xfId="2" applyFont="1" applyFill="1" applyBorder="1" applyAlignment="1">
      <alignment horizontal="center" vertical="center" wrapText="1"/>
    </xf>
    <xf numFmtId="0" fontId="6" fillId="0" borderId="0" xfId="2" applyFont="1" applyFill="1" applyAlignment="1">
      <alignment horizontal="center" vertical="center" wrapText="1"/>
    </xf>
    <xf numFmtId="43" fontId="4" fillId="0" borderId="0" xfId="2" applyNumberFormat="1" applyFont="1" applyFill="1" applyAlignment="1">
      <alignment horizontal="center" vertical="center" wrapText="1"/>
    </xf>
    <xf numFmtId="0" fontId="4" fillId="0" borderId="0" xfId="2" applyFont="1" applyFill="1" applyAlignment="1">
      <alignment horizontal="center" vertical="center" wrapText="1" shrinkToFit="1"/>
    </xf>
    <xf numFmtId="0" fontId="3"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shrinkToFit="1"/>
    </xf>
    <xf numFmtId="0" fontId="3" fillId="0" borderId="2" xfId="2"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4" fillId="0" borderId="0" xfId="0" applyFont="1" applyFill="1"/>
    <xf numFmtId="0" fontId="4" fillId="0" borderId="1" xfId="0" applyFont="1" applyFill="1" applyBorder="1"/>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0" xfId="0" applyFont="1" applyFill="1" applyAlignment="1">
      <alignment wrapText="1"/>
    </xf>
    <xf numFmtId="0" fontId="4" fillId="0" borderId="1" xfId="0" applyFont="1" applyFill="1" applyBorder="1" applyAlignment="1">
      <alignment wrapText="1"/>
    </xf>
    <xf numFmtId="0" fontId="6" fillId="0" borderId="0" xfId="0" applyFont="1" applyFill="1" applyAlignment="1">
      <alignment horizontal="center" vertical="center" wrapText="1"/>
    </xf>
    <xf numFmtId="0" fontId="4" fillId="0" borderId="0" xfId="5" applyFont="1" applyFill="1" applyBorder="1" applyAlignment="1">
      <alignment vertical="center" wrapText="1"/>
    </xf>
    <xf numFmtId="0" fontId="4" fillId="0" borderId="0" xfId="0" applyFont="1" applyFill="1" applyAlignment="1">
      <alignment horizontal="center" wrapText="1"/>
    </xf>
    <xf numFmtId="0" fontId="4" fillId="0" borderId="1" xfId="0" applyFont="1" applyFill="1" applyBorder="1" applyAlignment="1">
      <alignment horizontal="center" wrapText="1"/>
    </xf>
    <xf numFmtId="0" fontId="10" fillId="0" borderId="1" xfId="5" applyFont="1" applyFill="1" applyBorder="1" applyAlignment="1">
      <alignment horizontal="center" vertical="center" wrapText="1"/>
    </xf>
    <xf numFmtId="0" fontId="4" fillId="0" borderId="1" xfId="4" applyFont="1" applyFill="1" applyBorder="1" applyAlignment="1">
      <alignment horizontal="left" vertical="center" wrapText="1"/>
    </xf>
    <xf numFmtId="0" fontId="3" fillId="0" borderId="1" xfId="0" applyFont="1" applyFill="1" applyBorder="1" applyAlignment="1">
      <alignment vertical="center" wrapText="1"/>
    </xf>
    <xf numFmtId="43" fontId="3" fillId="0" borderId="1" xfId="3" applyNumberFormat="1" applyFont="1" applyFill="1" applyBorder="1" applyAlignment="1">
      <alignment horizontal="center" vertical="center" wrapText="1"/>
    </xf>
    <xf numFmtId="17" fontId="3" fillId="0" borderId="1" xfId="2"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xf>
    <xf numFmtId="0" fontId="3" fillId="0" borderId="1" xfId="0" applyFont="1" applyFill="1" applyBorder="1" applyAlignment="1">
      <alignment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shrinkToFit="1"/>
    </xf>
    <xf numFmtId="0" fontId="6" fillId="0" borderId="0" xfId="0" applyFont="1" applyFill="1" applyAlignment="1">
      <alignment horizontal="center" wrapText="1" shrinkToFit="1"/>
    </xf>
    <xf numFmtId="0" fontId="6" fillId="0" borderId="1" xfId="0" applyFont="1" applyFill="1" applyBorder="1" applyAlignment="1">
      <alignment horizontal="center" wrapText="1" shrinkToFit="1"/>
    </xf>
    <xf numFmtId="0" fontId="6" fillId="0" borderId="1" xfId="0" applyFont="1" applyFill="1" applyBorder="1"/>
    <xf numFmtId="0" fontId="6" fillId="0" borderId="1" xfId="0" applyFont="1" applyFill="1" applyBorder="1" applyAlignment="1">
      <alignment vertical="center"/>
    </xf>
    <xf numFmtId="0" fontId="6" fillId="0" borderId="0" xfId="0" applyFont="1" applyFill="1" applyAlignment="1">
      <alignment horizontal="center" wrapText="1"/>
    </xf>
    <xf numFmtId="0" fontId="6" fillId="0" borderId="1" xfId="0" applyFont="1" applyFill="1" applyBorder="1" applyAlignment="1">
      <alignment horizontal="center" wrapText="1"/>
    </xf>
    <xf numFmtId="0" fontId="4" fillId="0" borderId="13" xfId="0" applyFont="1" applyFill="1" applyBorder="1" applyAlignment="1">
      <alignment vertical="center" wrapText="1"/>
    </xf>
    <xf numFmtId="0" fontId="4" fillId="0" borderId="14" xfId="2" applyFont="1" applyFill="1" applyBorder="1" applyAlignment="1">
      <alignment vertical="center" wrapText="1"/>
    </xf>
    <xf numFmtId="0" fontId="3" fillId="0" borderId="7" xfId="2" applyFont="1" applyFill="1" applyBorder="1" applyAlignment="1">
      <alignment horizontal="left" vertical="center" wrapText="1"/>
    </xf>
    <xf numFmtId="0" fontId="4" fillId="0" borderId="1" xfId="0" applyFont="1" applyFill="1" applyBorder="1" applyAlignment="1">
      <alignment horizontal="center"/>
    </xf>
    <xf numFmtId="43" fontId="3" fillId="0" borderId="5" xfId="3" applyNumberFormat="1" applyFont="1" applyFill="1" applyBorder="1" applyAlignment="1">
      <alignment horizontal="center" vertical="center" wrapText="1"/>
    </xf>
    <xf numFmtId="0" fontId="3" fillId="0" borderId="5" xfId="2" applyFont="1" applyFill="1" applyBorder="1" applyAlignment="1">
      <alignment horizontal="center" vertical="center" wrapText="1" shrinkToFit="1"/>
    </xf>
    <xf numFmtId="0" fontId="3" fillId="0" borderId="5" xfId="2"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5" xfId="2" applyFont="1" applyFill="1" applyBorder="1" applyAlignment="1">
      <alignment horizontal="left" vertical="center" wrapText="1"/>
    </xf>
    <xf numFmtId="0" fontId="6" fillId="0" borderId="5" xfId="2" applyFont="1" applyFill="1" applyBorder="1" applyAlignment="1">
      <alignment horizontal="center" vertical="center" wrapText="1"/>
    </xf>
    <xf numFmtId="0" fontId="4" fillId="0" borderId="16" xfId="2" applyFont="1" applyFill="1" applyBorder="1" applyAlignment="1">
      <alignment horizontal="left" vertical="center" wrapText="1"/>
    </xf>
    <xf numFmtId="0" fontId="6" fillId="0" borderId="17" xfId="2" applyFont="1" applyFill="1" applyBorder="1" applyAlignment="1">
      <alignment horizontal="center" vertical="center" wrapText="1"/>
    </xf>
    <xf numFmtId="0" fontId="4" fillId="0" borderId="20" xfId="2" applyFont="1" applyFill="1" applyBorder="1" applyAlignment="1">
      <alignment horizontal="left" vertical="center" wrapText="1"/>
    </xf>
    <xf numFmtId="0" fontId="4" fillId="0" borderId="21" xfId="2" applyFont="1" applyFill="1" applyBorder="1" applyAlignment="1">
      <alignment horizontal="left" vertical="center" wrapText="1"/>
    </xf>
    <xf numFmtId="0" fontId="6" fillId="0" borderId="9" xfId="2" applyFont="1" applyFill="1" applyBorder="1" applyAlignment="1">
      <alignment horizontal="center" vertical="center" wrapText="1"/>
    </xf>
    <xf numFmtId="4" fontId="4" fillId="0" borderId="9" xfId="3" applyNumberFormat="1" applyFont="1" applyFill="1" applyBorder="1" applyAlignment="1">
      <alignment horizontal="right" vertical="center" wrapText="1"/>
    </xf>
    <xf numFmtId="4" fontId="4" fillId="0" borderId="5" xfId="3" applyNumberFormat="1" applyFont="1" applyFill="1" applyBorder="1" applyAlignment="1">
      <alignment horizontal="right" vertical="center" wrapText="1"/>
    </xf>
    <xf numFmtId="43" fontId="7" fillId="0" borderId="2" xfId="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4" fillId="0" borderId="3" xfId="5"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17" xfId="0" applyFont="1" applyFill="1" applyBorder="1" applyAlignment="1">
      <alignment horizontal="center" vertical="center" wrapText="1" shrinkToFit="1"/>
    </xf>
    <xf numFmtId="0" fontId="4" fillId="0" borderId="18" xfId="2" applyFont="1" applyFill="1" applyBorder="1" applyAlignment="1">
      <alignment horizontal="left" vertical="center" wrapText="1"/>
    </xf>
    <xf numFmtId="0" fontId="6" fillId="0" borderId="19" xfId="2"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6" fillId="0" borderId="1" xfId="0" applyFont="1" applyFill="1" applyBorder="1" applyAlignment="1">
      <alignment vertical="top" wrapText="1"/>
    </xf>
    <xf numFmtId="0" fontId="6" fillId="0" borderId="0" xfId="0" applyFont="1" applyFill="1" applyAlignment="1">
      <alignment vertical="top" wrapText="1"/>
    </xf>
    <xf numFmtId="0" fontId="6" fillId="0" borderId="1" xfId="0" applyFont="1" applyFill="1" applyBorder="1" applyAlignment="1">
      <alignment wrapText="1"/>
    </xf>
    <xf numFmtId="0" fontId="3" fillId="0" borderId="2" xfId="2" applyFont="1" applyFill="1" applyBorder="1" applyAlignment="1">
      <alignment horizontal="center" vertical="center" wrapText="1"/>
    </xf>
    <xf numFmtId="0" fontId="7" fillId="0" borderId="2" xfId="2" applyFont="1" applyFill="1" applyBorder="1" applyAlignment="1">
      <alignment horizontal="center" vertical="center" wrapText="1"/>
    </xf>
    <xf numFmtId="43" fontId="3" fillId="0" borderId="2" xfId="3" applyNumberFormat="1" applyFont="1" applyFill="1" applyBorder="1" applyAlignment="1">
      <alignment horizontal="center" vertical="center" wrapText="1"/>
    </xf>
    <xf numFmtId="0" fontId="3" fillId="0" borderId="2" xfId="2" applyFont="1" applyFill="1" applyBorder="1" applyAlignment="1">
      <alignment horizontal="center" vertical="center" wrapText="1" shrinkToFit="1"/>
    </xf>
    <xf numFmtId="0" fontId="6" fillId="0" borderId="0" xfId="0" applyFont="1" applyFill="1" applyAlignment="1">
      <alignment horizontal="center" vertical="center"/>
    </xf>
    <xf numFmtId="2" fontId="3"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0" fontId="6" fillId="0" borderId="5" xfId="0" applyFont="1" applyFill="1" applyBorder="1" applyAlignment="1">
      <alignment horizontal="center" vertical="center" wrapText="1" shrinkToFit="1"/>
    </xf>
    <xf numFmtId="0" fontId="6" fillId="0" borderId="5" xfId="0" applyFont="1" applyFill="1" applyBorder="1" applyAlignment="1">
      <alignment horizontal="center" vertical="center" wrapText="1"/>
    </xf>
    <xf numFmtId="0" fontId="4" fillId="0" borderId="9" xfId="2" applyFont="1" applyFill="1" applyBorder="1" applyAlignment="1">
      <alignment horizontal="left" vertical="center" wrapText="1"/>
    </xf>
    <xf numFmtId="0" fontId="6" fillId="0" borderId="9" xfId="0" applyFont="1" applyFill="1" applyBorder="1" applyAlignment="1">
      <alignment horizontal="center" vertical="center" wrapText="1"/>
    </xf>
    <xf numFmtId="43" fontId="4" fillId="0" borderId="9" xfId="2"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2" fontId="9" fillId="0" borderId="1" xfId="0" applyNumberFormat="1" applyFont="1" applyFill="1" applyBorder="1" applyAlignment="1">
      <alignment horizontal="right" vertical="center" wrapText="1"/>
    </xf>
    <xf numFmtId="2" fontId="12"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2" fontId="9" fillId="0" borderId="5" xfId="0" applyNumberFormat="1" applyFont="1" applyFill="1" applyBorder="1" applyAlignment="1">
      <alignment horizontal="right" vertical="center" wrapText="1"/>
    </xf>
    <xf numFmtId="2" fontId="12" fillId="0" borderId="5"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vertical="center" wrapText="1"/>
    </xf>
    <xf numFmtId="2"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6" fillId="0" borderId="0" xfId="0" applyFont="1" applyFill="1" applyAlignment="1">
      <alignment wrapText="1"/>
    </xf>
    <xf numFmtId="0" fontId="4" fillId="0" borderId="0" xfId="0" applyFont="1" applyFill="1" applyAlignment="1">
      <alignment horizontal="left" vertical="center" wrapText="1"/>
    </xf>
    <xf numFmtId="0" fontId="4" fillId="0" borderId="11" xfId="2" applyFont="1" applyFill="1" applyBorder="1" applyAlignment="1">
      <alignment horizontal="center" vertical="center" wrapText="1" shrinkToFit="1"/>
    </xf>
    <xf numFmtId="0" fontId="4" fillId="0" borderId="12" xfId="2" applyFont="1" applyFill="1" applyBorder="1" applyAlignment="1">
      <alignment horizontal="center" vertical="center" wrapText="1" shrinkToFit="1"/>
    </xf>
  </cellXfs>
  <cellStyles count="7">
    <cellStyle name="Comma" xfId="1" builtinId="3"/>
    <cellStyle name="Comma 2" xfId="3"/>
    <cellStyle name="Comma 2 2" xfId="6"/>
    <cellStyle name="Normal" xfId="0" builtinId="0"/>
    <cellStyle name="Normal 2" xfId="2"/>
    <cellStyle name="Normal 2 2" xfId="5"/>
    <cellStyle name="Normal 3" xfId="4"/>
  </cellStyles>
  <dxfs count="0"/>
  <tableStyles count="0" defaultTableStyle="TableStyleMedium2" defaultPivotStyle="PivotStyleLight16"/>
  <colors>
    <mruColors>
      <color rgb="FF00823B"/>
      <color rgb="FF0000FF"/>
      <color rgb="FF99CCFF"/>
      <color rgb="FF99FF66"/>
      <color rgb="FFFF00FF"/>
      <color rgb="FF1E3DD8"/>
      <color rgb="FFFF6600"/>
      <color rgb="FF1717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407"/>
  <sheetViews>
    <sheetView tabSelected="1" topLeftCell="A1009" zoomScale="93" zoomScaleNormal="93" workbookViewId="0">
      <selection activeCell="A773" sqref="A773"/>
    </sheetView>
  </sheetViews>
  <sheetFormatPr defaultColWidth="9.140625" defaultRowHeight="12.75" x14ac:dyDescent="0.25"/>
  <cols>
    <col min="1" max="1" width="61.140625" style="50" customWidth="1"/>
    <col min="2" max="2" width="14.140625" style="124" customWidth="1"/>
    <col min="3" max="3" width="11.5703125" style="125" customWidth="1"/>
    <col min="4" max="4" width="12.85546875" style="126" customWidth="1"/>
    <col min="5" max="5" width="13.5703125" style="223" bestFit="1" customWidth="1"/>
    <col min="6" max="6" width="14" style="224" bestFit="1" customWidth="1"/>
    <col min="7" max="16384" width="9.140625" style="37"/>
  </cols>
  <sheetData>
    <row r="1" spans="1:6" ht="25.5" customHeight="1" x14ac:dyDescent="0.25">
      <c r="A1" s="123" t="s">
        <v>260</v>
      </c>
      <c r="B1" s="123"/>
      <c r="C1" s="123"/>
      <c r="D1" s="123"/>
      <c r="E1" s="123"/>
      <c r="F1" s="123"/>
    </row>
    <row r="2" spans="1:6" x14ac:dyDescent="0.25">
      <c r="A2" s="60"/>
      <c r="E2" s="20"/>
      <c r="F2" s="20"/>
    </row>
    <row r="3" spans="1:6" x14ac:dyDescent="0.25">
      <c r="A3" s="60"/>
      <c r="B3" s="51"/>
      <c r="C3" s="21"/>
      <c r="E3" s="20"/>
      <c r="F3" s="20"/>
    </row>
    <row r="4" spans="1:6" s="6" customFormat="1" ht="25.5" x14ac:dyDescent="0.25">
      <c r="A4" s="127" t="s">
        <v>0</v>
      </c>
      <c r="B4" s="128" t="s">
        <v>1</v>
      </c>
      <c r="C4" s="12" t="s">
        <v>2</v>
      </c>
      <c r="D4" s="129" t="s">
        <v>3</v>
      </c>
      <c r="E4" s="127" t="s">
        <v>4</v>
      </c>
      <c r="F4" s="127" t="s">
        <v>5</v>
      </c>
    </row>
    <row r="5" spans="1:6" s="6" customFormat="1" ht="51.75" customHeight="1" x14ac:dyDescent="0.25">
      <c r="A5" s="127"/>
      <c r="B5" s="128"/>
      <c r="C5" s="12" t="s">
        <v>6</v>
      </c>
      <c r="D5" s="129"/>
      <c r="E5" s="127"/>
      <c r="F5" s="127"/>
    </row>
    <row r="6" spans="1:6" ht="36" customHeight="1" x14ac:dyDescent="0.25">
      <c r="A6" s="130" t="s">
        <v>1311</v>
      </c>
      <c r="B6" s="28" t="s">
        <v>7</v>
      </c>
      <c r="C6" s="15"/>
      <c r="D6" s="4"/>
      <c r="E6" s="2"/>
      <c r="F6" s="2"/>
    </row>
    <row r="7" spans="1:6" ht="30" customHeight="1" x14ac:dyDescent="0.25">
      <c r="A7" s="40" t="s">
        <v>672</v>
      </c>
      <c r="B7" s="43"/>
      <c r="C7" s="25">
        <v>54300</v>
      </c>
      <c r="D7" s="41" t="s">
        <v>9</v>
      </c>
      <c r="E7" s="38"/>
      <c r="F7" s="38"/>
    </row>
    <row r="8" spans="1:6" ht="22.5" customHeight="1" x14ac:dyDescent="0.25">
      <c r="A8" s="1" t="s">
        <v>8</v>
      </c>
      <c r="B8" s="43"/>
      <c r="C8" s="36"/>
      <c r="D8" s="41"/>
      <c r="E8" s="38"/>
      <c r="F8" s="38"/>
    </row>
    <row r="9" spans="1:6" ht="22.5" customHeight="1" x14ac:dyDescent="0.25">
      <c r="A9" s="1"/>
      <c r="B9" s="43"/>
      <c r="C9" s="36"/>
      <c r="D9" s="41"/>
      <c r="E9" s="38"/>
      <c r="F9" s="38"/>
    </row>
    <row r="10" spans="1:6" ht="25.5" x14ac:dyDescent="0.25">
      <c r="A10" s="1" t="s">
        <v>150</v>
      </c>
      <c r="B10" s="43"/>
      <c r="C10" s="36"/>
      <c r="D10" s="11"/>
      <c r="E10" s="38"/>
      <c r="F10" s="38"/>
    </row>
    <row r="11" spans="1:6" ht="36" x14ac:dyDescent="0.25">
      <c r="A11" s="79" t="s">
        <v>426</v>
      </c>
      <c r="B11" s="29" t="s">
        <v>477</v>
      </c>
      <c r="C11" s="69">
        <f>2800*35</f>
        <v>98000</v>
      </c>
      <c r="D11" s="36" t="s">
        <v>9</v>
      </c>
      <c r="E11" s="38" t="s">
        <v>17</v>
      </c>
      <c r="F11" s="38" t="s">
        <v>10</v>
      </c>
    </row>
    <row r="12" spans="1:6" ht="36" x14ac:dyDescent="0.25">
      <c r="A12" s="79" t="s">
        <v>916</v>
      </c>
      <c r="B12" s="29" t="s">
        <v>476</v>
      </c>
      <c r="C12" s="69">
        <v>11200</v>
      </c>
      <c r="D12" s="36" t="s">
        <v>9</v>
      </c>
      <c r="E12" s="38" t="s">
        <v>10</v>
      </c>
      <c r="F12" s="38" t="s">
        <v>10</v>
      </c>
    </row>
    <row r="13" spans="1:6" ht="36" x14ac:dyDescent="0.25">
      <c r="A13" s="79" t="s">
        <v>584</v>
      </c>
      <c r="B13" s="29" t="s">
        <v>477</v>
      </c>
      <c r="C13" s="69">
        <v>3700</v>
      </c>
      <c r="D13" s="36" t="s">
        <v>9</v>
      </c>
      <c r="E13" s="38" t="s">
        <v>11</v>
      </c>
      <c r="F13" s="38" t="s">
        <v>100</v>
      </c>
    </row>
    <row r="14" spans="1:6" ht="36" x14ac:dyDescent="0.25">
      <c r="A14" s="79" t="s">
        <v>748</v>
      </c>
      <c r="B14" s="29" t="s">
        <v>476</v>
      </c>
      <c r="C14" s="26">
        <v>5600</v>
      </c>
      <c r="D14" s="36" t="s">
        <v>9</v>
      </c>
      <c r="E14" s="38" t="s">
        <v>103</v>
      </c>
      <c r="F14" s="38" t="s">
        <v>103</v>
      </c>
    </row>
    <row r="15" spans="1:6" ht="36" x14ac:dyDescent="0.25">
      <c r="A15" s="79" t="s">
        <v>874</v>
      </c>
      <c r="B15" s="29" t="s">
        <v>476</v>
      </c>
      <c r="C15" s="26">
        <v>3500</v>
      </c>
      <c r="D15" s="36" t="s">
        <v>9</v>
      </c>
      <c r="E15" s="38" t="s">
        <v>91</v>
      </c>
      <c r="F15" s="38" t="s">
        <v>105</v>
      </c>
    </row>
    <row r="16" spans="1:6" ht="36" x14ac:dyDescent="0.25">
      <c r="A16" s="79" t="s">
        <v>875</v>
      </c>
      <c r="B16" s="29" t="s">
        <v>476</v>
      </c>
      <c r="C16" s="26">
        <f>3500*3</f>
        <v>10500</v>
      </c>
      <c r="D16" s="36" t="s">
        <v>9</v>
      </c>
      <c r="E16" s="38" t="s">
        <v>91</v>
      </c>
      <c r="F16" s="38" t="s">
        <v>105</v>
      </c>
    </row>
    <row r="17" spans="1:6" ht="42.75" customHeight="1" x14ac:dyDescent="0.25">
      <c r="A17" s="79" t="s">
        <v>1027</v>
      </c>
      <c r="B17" s="29" t="s">
        <v>476</v>
      </c>
      <c r="C17" s="26">
        <f>31220</f>
        <v>31220</v>
      </c>
      <c r="D17" s="36" t="s">
        <v>9</v>
      </c>
      <c r="E17" s="38" t="s">
        <v>105</v>
      </c>
      <c r="F17" s="38" t="s">
        <v>37</v>
      </c>
    </row>
    <row r="18" spans="1:6" ht="36" x14ac:dyDescent="0.25">
      <c r="A18" s="79" t="s">
        <v>1028</v>
      </c>
      <c r="B18" s="29" t="s">
        <v>476</v>
      </c>
      <c r="C18" s="26">
        <v>94500</v>
      </c>
      <c r="D18" s="36" t="s">
        <v>9</v>
      </c>
      <c r="E18" s="38" t="s">
        <v>105</v>
      </c>
      <c r="F18" s="38" t="s">
        <v>105</v>
      </c>
    </row>
    <row r="19" spans="1:6" ht="36" x14ac:dyDescent="0.25">
      <c r="A19" s="79" t="s">
        <v>1133</v>
      </c>
      <c r="B19" s="29" t="s">
        <v>476</v>
      </c>
      <c r="C19" s="26">
        <v>10500</v>
      </c>
      <c r="D19" s="36" t="s">
        <v>9</v>
      </c>
      <c r="E19" s="38" t="s">
        <v>37</v>
      </c>
      <c r="F19" s="38" t="s">
        <v>22</v>
      </c>
    </row>
    <row r="20" spans="1:6" ht="36" x14ac:dyDescent="0.25">
      <c r="A20" s="79" t="s">
        <v>1138</v>
      </c>
      <c r="B20" s="29" t="s">
        <v>477</v>
      </c>
      <c r="C20" s="26">
        <v>2800</v>
      </c>
      <c r="D20" s="36" t="s">
        <v>9</v>
      </c>
      <c r="E20" s="38" t="s">
        <v>37</v>
      </c>
      <c r="F20" s="38" t="s">
        <v>38</v>
      </c>
    </row>
    <row r="21" spans="1:6" ht="36" x14ac:dyDescent="0.25">
      <c r="A21" s="79" t="s">
        <v>1135</v>
      </c>
      <c r="B21" s="29" t="s">
        <v>476</v>
      </c>
      <c r="C21" s="26">
        <v>7000</v>
      </c>
      <c r="D21" s="36" t="s">
        <v>9</v>
      </c>
      <c r="E21" s="38" t="s">
        <v>37</v>
      </c>
      <c r="F21" s="38" t="s">
        <v>22</v>
      </c>
    </row>
    <row r="22" spans="1:6" ht="36" x14ac:dyDescent="0.25">
      <c r="A22" s="79" t="s">
        <v>1138</v>
      </c>
      <c r="B22" s="29" t="s">
        <v>477</v>
      </c>
      <c r="C22" s="26">
        <v>2800</v>
      </c>
      <c r="D22" s="36" t="s">
        <v>9</v>
      </c>
      <c r="E22" s="38" t="s">
        <v>37</v>
      </c>
      <c r="F22" s="38" t="s">
        <v>38</v>
      </c>
    </row>
    <row r="23" spans="1:6" ht="36" x14ac:dyDescent="0.25">
      <c r="A23" s="79" t="s">
        <v>1137</v>
      </c>
      <c r="B23" s="29" t="s">
        <v>476</v>
      </c>
      <c r="C23" s="26">
        <v>3500</v>
      </c>
      <c r="D23" s="36" t="s">
        <v>9</v>
      </c>
      <c r="E23" s="38" t="s">
        <v>37</v>
      </c>
      <c r="F23" s="38" t="s">
        <v>22</v>
      </c>
    </row>
    <row r="24" spans="1:6" ht="36" x14ac:dyDescent="0.25">
      <c r="A24" s="79" t="s">
        <v>1149</v>
      </c>
      <c r="B24" s="29" t="s">
        <v>476</v>
      </c>
      <c r="C24" s="26">
        <v>3600</v>
      </c>
      <c r="D24" s="36" t="s">
        <v>9</v>
      </c>
      <c r="E24" s="38" t="s">
        <v>37</v>
      </c>
      <c r="F24" s="38" t="s">
        <v>22</v>
      </c>
    </row>
    <row r="25" spans="1:6" ht="36" x14ac:dyDescent="0.25">
      <c r="A25" s="79" t="s">
        <v>1153</v>
      </c>
      <c r="B25" s="29" t="s">
        <v>476</v>
      </c>
      <c r="C25" s="26">
        <f>3600*3</f>
        <v>10800</v>
      </c>
      <c r="D25" s="36" t="s">
        <v>9</v>
      </c>
      <c r="E25" s="38" t="s">
        <v>37</v>
      </c>
      <c r="F25" s="38" t="s">
        <v>22</v>
      </c>
    </row>
    <row r="26" spans="1:6" ht="21.75" customHeight="1" x14ac:dyDescent="0.25">
      <c r="A26" s="79" t="s">
        <v>1163</v>
      </c>
      <c r="B26" s="75" t="s">
        <v>477</v>
      </c>
      <c r="C26" s="26">
        <v>5999</v>
      </c>
      <c r="D26" s="36" t="s">
        <v>9</v>
      </c>
      <c r="E26" s="38" t="s">
        <v>37</v>
      </c>
      <c r="F26" s="38" t="s">
        <v>22</v>
      </c>
    </row>
    <row r="27" spans="1:6" ht="24" customHeight="1" x14ac:dyDescent="0.25">
      <c r="A27" s="1" t="s">
        <v>259</v>
      </c>
      <c r="B27" s="43"/>
      <c r="C27" s="36"/>
      <c r="D27" s="11"/>
      <c r="E27" s="38"/>
      <c r="F27" s="38"/>
    </row>
    <row r="28" spans="1:6" ht="25.5" x14ac:dyDescent="0.25">
      <c r="A28" s="40" t="s">
        <v>460</v>
      </c>
      <c r="B28" s="75"/>
      <c r="C28" s="36">
        <v>268</v>
      </c>
      <c r="D28" s="36" t="s">
        <v>9</v>
      </c>
      <c r="E28" s="38" t="s">
        <v>10</v>
      </c>
      <c r="F28" s="38" t="s">
        <v>10</v>
      </c>
    </row>
    <row r="29" spans="1:6" ht="39.75" customHeight="1" x14ac:dyDescent="0.25">
      <c r="A29" s="1" t="s">
        <v>1312</v>
      </c>
      <c r="B29" s="75" t="s">
        <v>158</v>
      </c>
      <c r="C29" s="36"/>
      <c r="D29" s="11"/>
      <c r="E29" s="38"/>
      <c r="F29" s="38"/>
    </row>
    <row r="30" spans="1:6" ht="34.5" customHeight="1" x14ac:dyDescent="0.25">
      <c r="A30" s="79" t="s">
        <v>310</v>
      </c>
      <c r="B30" s="29" t="s">
        <v>311</v>
      </c>
      <c r="C30" s="36">
        <f>5400+25</f>
        <v>5425</v>
      </c>
      <c r="D30" s="36" t="s">
        <v>9</v>
      </c>
      <c r="E30" s="38" t="s">
        <v>12</v>
      </c>
      <c r="F30" s="38" t="s">
        <v>12</v>
      </c>
    </row>
    <row r="31" spans="1:6" ht="34.5" customHeight="1" x14ac:dyDescent="0.25">
      <c r="A31" s="79" t="s">
        <v>324</v>
      </c>
      <c r="B31" s="75" t="s">
        <v>158</v>
      </c>
      <c r="C31" s="36">
        <v>10150</v>
      </c>
      <c r="D31" s="36" t="s">
        <v>9</v>
      </c>
      <c r="E31" s="38" t="s">
        <v>12</v>
      </c>
      <c r="F31" s="38" t="s">
        <v>12</v>
      </c>
    </row>
    <row r="32" spans="1:6" ht="34.5" customHeight="1" x14ac:dyDescent="0.25">
      <c r="A32" s="79" t="s">
        <v>384</v>
      </c>
      <c r="B32" s="75" t="s">
        <v>158</v>
      </c>
      <c r="C32" s="36">
        <v>95</v>
      </c>
      <c r="D32" s="36" t="s">
        <v>9</v>
      </c>
      <c r="E32" s="38" t="s">
        <v>17</v>
      </c>
      <c r="F32" s="38" t="s">
        <v>17</v>
      </c>
    </row>
    <row r="33" spans="1:209" ht="34.5" customHeight="1" x14ac:dyDescent="0.25">
      <c r="A33" s="79" t="s">
        <v>393</v>
      </c>
      <c r="B33" s="29" t="s">
        <v>411</v>
      </c>
      <c r="C33" s="36">
        <v>80</v>
      </c>
      <c r="D33" s="36" t="s">
        <v>9</v>
      </c>
      <c r="E33" s="38" t="s">
        <v>17</v>
      </c>
      <c r="F33" s="38" t="s">
        <v>17</v>
      </c>
    </row>
    <row r="34" spans="1:209" ht="36" x14ac:dyDescent="0.25">
      <c r="A34" s="79" t="s">
        <v>468</v>
      </c>
      <c r="B34" s="29" t="s">
        <v>469</v>
      </c>
      <c r="C34" s="36">
        <v>60</v>
      </c>
      <c r="D34" s="36" t="s">
        <v>9</v>
      </c>
      <c r="E34" s="38" t="s">
        <v>10</v>
      </c>
      <c r="F34" s="38" t="s">
        <v>10</v>
      </c>
    </row>
    <row r="35" spans="1:209" s="39" customFormat="1" ht="29.25" customHeight="1" x14ac:dyDescent="0.25">
      <c r="A35" s="14" t="s">
        <v>518</v>
      </c>
      <c r="B35" s="131" t="s">
        <v>519</v>
      </c>
      <c r="C35" s="66">
        <v>1400</v>
      </c>
      <c r="D35" s="36" t="s">
        <v>9</v>
      </c>
      <c r="E35" s="4" t="s">
        <v>11</v>
      </c>
      <c r="F35" s="4" t="s">
        <v>11</v>
      </c>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row>
    <row r="36" spans="1:209" s="39" customFormat="1" ht="22.5" customHeight="1" x14ac:dyDescent="0.25">
      <c r="A36" s="14" t="s">
        <v>546</v>
      </c>
      <c r="B36" s="29" t="s">
        <v>469</v>
      </c>
      <c r="C36" s="66">
        <v>240</v>
      </c>
      <c r="D36" s="36" t="s">
        <v>9</v>
      </c>
      <c r="E36" s="4" t="s">
        <v>11</v>
      </c>
      <c r="F36" s="4" t="s">
        <v>100</v>
      </c>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row>
    <row r="37" spans="1:209" s="39" customFormat="1" ht="22.5" customHeight="1" x14ac:dyDescent="0.25">
      <c r="A37" s="14" t="s">
        <v>583</v>
      </c>
      <c r="B37" s="29" t="s">
        <v>311</v>
      </c>
      <c r="C37" s="66">
        <v>269</v>
      </c>
      <c r="D37" s="36" t="s">
        <v>9</v>
      </c>
      <c r="E37" s="4" t="s">
        <v>100</v>
      </c>
      <c r="F37" s="4" t="s">
        <v>100</v>
      </c>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row>
    <row r="38" spans="1:209" s="39" customFormat="1" ht="22.5" customHeight="1" x14ac:dyDescent="0.25">
      <c r="A38" s="14" t="s">
        <v>556</v>
      </c>
      <c r="B38" s="29" t="s">
        <v>557</v>
      </c>
      <c r="C38" s="66">
        <f>230/1.19</f>
        <v>193.27731092436974</v>
      </c>
      <c r="D38" s="36" t="s">
        <v>9</v>
      </c>
      <c r="E38" s="4" t="s">
        <v>11</v>
      </c>
      <c r="F38" s="4" t="s">
        <v>11</v>
      </c>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row>
    <row r="39" spans="1:209" s="39" customFormat="1" ht="22.5" customHeight="1" x14ac:dyDescent="0.25">
      <c r="A39" s="14" t="s">
        <v>586</v>
      </c>
      <c r="B39" s="29" t="s">
        <v>587</v>
      </c>
      <c r="C39" s="66">
        <v>60</v>
      </c>
      <c r="D39" s="36" t="s">
        <v>9</v>
      </c>
      <c r="E39" s="4" t="s">
        <v>100</v>
      </c>
      <c r="F39" s="4" t="s">
        <v>100</v>
      </c>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row>
    <row r="40" spans="1:209" s="39" customFormat="1" ht="22.5" customHeight="1" x14ac:dyDescent="0.25">
      <c r="A40" s="14" t="s">
        <v>688</v>
      </c>
      <c r="B40" s="29" t="s">
        <v>689</v>
      </c>
      <c r="C40" s="66">
        <v>350</v>
      </c>
      <c r="D40" s="36" t="s">
        <v>9</v>
      </c>
      <c r="E40" s="4" t="s">
        <v>103</v>
      </c>
      <c r="F40" s="4" t="s">
        <v>103</v>
      </c>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row>
    <row r="41" spans="1:209" s="39" customFormat="1" ht="22.5" customHeight="1" x14ac:dyDescent="0.25">
      <c r="A41" s="14" t="s">
        <v>692</v>
      </c>
      <c r="B41" s="29" t="s">
        <v>693</v>
      </c>
      <c r="C41" s="66">
        <v>15126</v>
      </c>
      <c r="D41" s="36" t="s">
        <v>9</v>
      </c>
      <c r="E41" s="4" t="s">
        <v>103</v>
      </c>
      <c r="F41" s="4" t="s">
        <v>103</v>
      </c>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row>
    <row r="42" spans="1:209" s="39" customFormat="1" ht="22.5" customHeight="1" x14ac:dyDescent="0.25">
      <c r="A42" s="14" t="s">
        <v>186</v>
      </c>
      <c r="B42" s="75" t="s">
        <v>158</v>
      </c>
      <c r="C42" s="66">
        <v>600</v>
      </c>
      <c r="D42" s="36" t="s">
        <v>9</v>
      </c>
      <c r="E42" s="38" t="s">
        <v>103</v>
      </c>
      <c r="F42" s="38" t="s">
        <v>90</v>
      </c>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row>
    <row r="43" spans="1:209" s="39" customFormat="1" ht="22.5" customHeight="1" x14ac:dyDescent="0.25">
      <c r="A43" s="14" t="s">
        <v>779</v>
      </c>
      <c r="B43" s="75" t="s">
        <v>311</v>
      </c>
      <c r="C43" s="66">
        <v>1064.71</v>
      </c>
      <c r="D43" s="36" t="s">
        <v>9</v>
      </c>
      <c r="E43" s="38" t="s">
        <v>90</v>
      </c>
      <c r="F43" s="38" t="s">
        <v>91</v>
      </c>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row>
    <row r="44" spans="1:209" s="39" customFormat="1" ht="22.5" customHeight="1" x14ac:dyDescent="0.25">
      <c r="A44" s="14" t="s">
        <v>820</v>
      </c>
      <c r="B44" s="75" t="s">
        <v>311</v>
      </c>
      <c r="C44" s="66">
        <v>3000</v>
      </c>
      <c r="D44" s="36" t="s">
        <v>9</v>
      </c>
      <c r="E44" s="38" t="s">
        <v>90</v>
      </c>
      <c r="F44" s="38" t="s">
        <v>91</v>
      </c>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row>
    <row r="45" spans="1:209" s="39" customFormat="1" ht="22.5" customHeight="1" x14ac:dyDescent="0.25">
      <c r="A45" s="14" t="s">
        <v>993</v>
      </c>
      <c r="B45" s="75" t="s">
        <v>158</v>
      </c>
      <c r="C45" s="66">
        <f>600*3</f>
        <v>1800</v>
      </c>
      <c r="D45" s="36" t="s">
        <v>9</v>
      </c>
      <c r="E45" s="38" t="s">
        <v>91</v>
      </c>
      <c r="F45" s="38" t="s">
        <v>105</v>
      </c>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row>
    <row r="46" spans="1:209" s="39" customFormat="1" ht="22.5" customHeight="1" x14ac:dyDescent="0.25">
      <c r="A46" s="14" t="s">
        <v>994</v>
      </c>
      <c r="B46" s="75" t="s">
        <v>158</v>
      </c>
      <c r="C46" s="66">
        <v>600</v>
      </c>
      <c r="D46" s="36" t="s">
        <v>9</v>
      </c>
      <c r="E46" s="38" t="s">
        <v>91</v>
      </c>
      <c r="F46" s="38" t="s">
        <v>105</v>
      </c>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row>
    <row r="47" spans="1:209" s="39" customFormat="1" ht="22.5" customHeight="1" x14ac:dyDescent="0.25">
      <c r="A47" s="14" t="s">
        <v>917</v>
      </c>
      <c r="B47" s="75" t="s">
        <v>158</v>
      </c>
      <c r="C47" s="66">
        <v>600</v>
      </c>
      <c r="D47" s="36" t="s">
        <v>9</v>
      </c>
      <c r="E47" s="38" t="s">
        <v>91</v>
      </c>
      <c r="F47" s="38" t="s">
        <v>105</v>
      </c>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row>
    <row r="48" spans="1:209" s="39" customFormat="1" ht="22.5" customHeight="1" x14ac:dyDescent="0.25">
      <c r="A48" s="14" t="s">
        <v>952</v>
      </c>
      <c r="B48" s="29" t="s">
        <v>587</v>
      </c>
      <c r="C48" s="66">
        <v>1820</v>
      </c>
      <c r="D48" s="36" t="s">
        <v>9</v>
      </c>
      <c r="E48" s="38" t="s">
        <v>105</v>
      </c>
      <c r="F48" s="38" t="s">
        <v>105</v>
      </c>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row>
    <row r="49" spans="1:209" s="39" customFormat="1" ht="22.5" customHeight="1" x14ac:dyDescent="0.25">
      <c r="A49" s="14" t="s">
        <v>1000</v>
      </c>
      <c r="B49" s="29" t="s">
        <v>1001</v>
      </c>
      <c r="C49" s="66">
        <v>3217</v>
      </c>
      <c r="D49" s="36" t="s">
        <v>9</v>
      </c>
      <c r="E49" s="38" t="s">
        <v>105</v>
      </c>
      <c r="F49" s="38" t="s">
        <v>105</v>
      </c>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row>
    <row r="50" spans="1:209" s="39" customFormat="1" ht="27" customHeight="1" x14ac:dyDescent="0.25">
      <c r="A50" s="14" t="s">
        <v>1016</v>
      </c>
      <c r="B50" s="29" t="s">
        <v>158</v>
      </c>
      <c r="C50" s="66">
        <v>5070</v>
      </c>
      <c r="D50" s="36" t="s">
        <v>9</v>
      </c>
      <c r="E50" s="38" t="s">
        <v>105</v>
      </c>
      <c r="F50" s="38" t="s">
        <v>37</v>
      </c>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row>
    <row r="51" spans="1:209" s="39" customFormat="1" ht="31.5" customHeight="1" x14ac:dyDescent="0.25">
      <c r="A51" s="14" t="s">
        <v>1024</v>
      </c>
      <c r="B51" s="29" t="s">
        <v>693</v>
      </c>
      <c r="C51" s="66">
        <v>4000</v>
      </c>
      <c r="D51" s="36" t="s">
        <v>9</v>
      </c>
      <c r="E51" s="38" t="s">
        <v>105</v>
      </c>
      <c r="F51" s="38" t="s">
        <v>105</v>
      </c>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row>
    <row r="52" spans="1:209" s="39" customFormat="1" ht="27" customHeight="1" x14ac:dyDescent="0.25">
      <c r="A52" s="14" t="s">
        <v>1039</v>
      </c>
      <c r="B52" s="29" t="s">
        <v>1040</v>
      </c>
      <c r="C52" s="66">
        <v>850</v>
      </c>
      <c r="D52" s="36" t="s">
        <v>9</v>
      </c>
      <c r="E52" s="38" t="s">
        <v>105</v>
      </c>
      <c r="F52" s="38" t="s">
        <v>37</v>
      </c>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row>
    <row r="53" spans="1:209" s="39" customFormat="1" ht="27" customHeight="1" x14ac:dyDescent="0.25">
      <c r="A53" s="14" t="s">
        <v>1044</v>
      </c>
      <c r="B53" s="132" t="s">
        <v>1045</v>
      </c>
      <c r="C53" s="66">
        <v>298</v>
      </c>
      <c r="D53" s="36" t="s">
        <v>9</v>
      </c>
      <c r="E53" s="38" t="s">
        <v>105</v>
      </c>
      <c r="F53" s="38" t="s">
        <v>37</v>
      </c>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row>
    <row r="54" spans="1:209" s="39" customFormat="1" ht="40.5" customHeight="1" x14ac:dyDescent="0.25">
      <c r="A54" s="14" t="s">
        <v>1111</v>
      </c>
      <c r="B54" s="75" t="s">
        <v>311</v>
      </c>
      <c r="C54" s="36">
        <v>44</v>
      </c>
      <c r="D54" s="41" t="s">
        <v>1112</v>
      </c>
      <c r="E54" s="38" t="s">
        <v>37</v>
      </c>
      <c r="F54" s="38" t="s">
        <v>37</v>
      </c>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row>
    <row r="55" spans="1:209" s="39" customFormat="1" ht="38.25" x14ac:dyDescent="0.25">
      <c r="A55" s="14" t="s">
        <v>1085</v>
      </c>
      <c r="B55" s="75" t="s">
        <v>158</v>
      </c>
      <c r="C55" s="36">
        <v>1345</v>
      </c>
      <c r="D55" s="41" t="s">
        <v>9</v>
      </c>
      <c r="E55" s="38" t="s">
        <v>37</v>
      </c>
      <c r="F55" s="38" t="s">
        <v>37</v>
      </c>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row>
    <row r="56" spans="1:209" s="39" customFormat="1" ht="38.25" x14ac:dyDescent="0.25">
      <c r="A56" s="14" t="s">
        <v>1134</v>
      </c>
      <c r="B56" s="75" t="s">
        <v>158</v>
      </c>
      <c r="C56" s="36">
        <v>1800</v>
      </c>
      <c r="D56" s="41" t="s">
        <v>9</v>
      </c>
      <c r="E56" s="38" t="s">
        <v>37</v>
      </c>
      <c r="F56" s="38" t="s">
        <v>38</v>
      </c>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row>
    <row r="57" spans="1:209" s="39" customFormat="1" ht="38.25" x14ac:dyDescent="0.25">
      <c r="A57" s="14" t="s">
        <v>1136</v>
      </c>
      <c r="B57" s="75" t="s">
        <v>158</v>
      </c>
      <c r="C57" s="36">
        <v>1200</v>
      </c>
      <c r="D57" s="41" t="s">
        <v>9</v>
      </c>
      <c r="E57" s="38" t="s">
        <v>37</v>
      </c>
      <c r="F57" s="38" t="s">
        <v>38</v>
      </c>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row>
    <row r="58" spans="1:209" s="39" customFormat="1" ht="38.25" x14ac:dyDescent="0.25">
      <c r="A58" s="14" t="s">
        <v>1139</v>
      </c>
      <c r="B58" s="75" t="s">
        <v>158</v>
      </c>
      <c r="C58" s="36">
        <v>600</v>
      </c>
      <c r="D58" s="41" t="s">
        <v>9</v>
      </c>
      <c r="E58" s="38" t="s">
        <v>37</v>
      </c>
      <c r="F58" s="38" t="s">
        <v>38</v>
      </c>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row>
    <row r="59" spans="1:209" s="39" customFormat="1" ht="38.25" x14ac:dyDescent="0.25">
      <c r="A59" s="14" t="s">
        <v>1139</v>
      </c>
      <c r="B59" s="75" t="s">
        <v>158</v>
      </c>
      <c r="C59" s="36">
        <v>600</v>
      </c>
      <c r="D59" s="41" t="s">
        <v>9</v>
      </c>
      <c r="E59" s="38" t="s">
        <v>37</v>
      </c>
      <c r="F59" s="38" t="s">
        <v>38</v>
      </c>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row>
    <row r="60" spans="1:209" s="39" customFormat="1" ht="38.25" x14ac:dyDescent="0.25">
      <c r="A60" s="14" t="s">
        <v>1154</v>
      </c>
      <c r="B60" s="75" t="s">
        <v>158</v>
      </c>
      <c r="C60" s="36">
        <v>1800</v>
      </c>
      <c r="D60" s="41" t="s">
        <v>9</v>
      </c>
      <c r="E60" s="38" t="s">
        <v>37</v>
      </c>
      <c r="F60" s="38" t="s">
        <v>38</v>
      </c>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row>
    <row r="61" spans="1:209" s="39" customFormat="1" ht="33" customHeight="1" x14ac:dyDescent="0.25">
      <c r="A61" s="14" t="s">
        <v>1161</v>
      </c>
      <c r="B61" s="29" t="s">
        <v>693</v>
      </c>
      <c r="C61" s="36">
        <v>6000</v>
      </c>
      <c r="D61" s="41" t="s">
        <v>9</v>
      </c>
      <c r="E61" s="38" t="s">
        <v>37</v>
      </c>
      <c r="F61" s="38" t="s">
        <v>38</v>
      </c>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row>
    <row r="62" spans="1:209" s="39" customFormat="1" ht="22.5" customHeight="1" x14ac:dyDescent="0.25">
      <c r="A62" s="14" t="s">
        <v>1193</v>
      </c>
      <c r="B62" s="75" t="s">
        <v>311</v>
      </c>
      <c r="C62" s="36">
        <v>80</v>
      </c>
      <c r="D62" s="41" t="s">
        <v>1192</v>
      </c>
      <c r="E62" s="38" t="s">
        <v>38</v>
      </c>
      <c r="F62" s="38" t="s">
        <v>38</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row>
    <row r="63" spans="1:209" s="39" customFormat="1" ht="39" customHeight="1" x14ac:dyDescent="0.25">
      <c r="A63" s="14" t="s">
        <v>1209</v>
      </c>
      <c r="B63" s="75" t="s">
        <v>158</v>
      </c>
      <c r="C63" s="36">
        <v>7800</v>
      </c>
      <c r="D63" s="41" t="s">
        <v>9</v>
      </c>
      <c r="E63" s="38" t="s">
        <v>38</v>
      </c>
      <c r="F63" s="38" t="s">
        <v>38</v>
      </c>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row>
    <row r="64" spans="1:209" s="39" customFormat="1" ht="22.5" customHeight="1" x14ac:dyDescent="0.25">
      <c r="A64" s="14" t="s">
        <v>1257</v>
      </c>
      <c r="B64" s="29" t="s">
        <v>469</v>
      </c>
      <c r="C64" s="36">
        <v>720</v>
      </c>
      <c r="D64" s="41" t="s">
        <v>9</v>
      </c>
      <c r="E64" s="38" t="s">
        <v>38</v>
      </c>
      <c r="F64" s="38" t="s">
        <v>22</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row>
    <row r="65" spans="1:209" s="39" customFormat="1" ht="22.5" customHeight="1" x14ac:dyDescent="0.25">
      <c r="A65" s="14" t="s">
        <v>1298</v>
      </c>
      <c r="B65" s="75" t="s">
        <v>311</v>
      </c>
      <c r="C65" s="36">
        <v>3625</v>
      </c>
      <c r="D65" s="41" t="s">
        <v>9</v>
      </c>
      <c r="E65" s="38" t="s">
        <v>22</v>
      </c>
      <c r="F65" s="38" t="s">
        <v>22</v>
      </c>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row>
    <row r="66" spans="1:209" x14ac:dyDescent="0.25">
      <c r="A66" s="1" t="s">
        <v>775</v>
      </c>
      <c r="B66" s="43"/>
      <c r="C66" s="36"/>
      <c r="D66" s="11"/>
      <c r="E66" s="38"/>
      <c r="F66" s="38"/>
    </row>
    <row r="67" spans="1:209" ht="34.5" customHeight="1" x14ac:dyDescent="0.25">
      <c r="A67" s="40" t="s">
        <v>359</v>
      </c>
      <c r="B67" s="29" t="s">
        <v>323</v>
      </c>
      <c r="C67" s="36">
        <v>2800</v>
      </c>
      <c r="D67" s="41" t="s">
        <v>9</v>
      </c>
      <c r="E67" s="38" t="s">
        <v>12</v>
      </c>
      <c r="F67" s="38" t="s">
        <v>12</v>
      </c>
    </row>
    <row r="68" spans="1:209" ht="34.5" customHeight="1" x14ac:dyDescent="0.25">
      <c r="A68" s="40" t="s">
        <v>560</v>
      </c>
      <c r="B68" s="29" t="s">
        <v>323</v>
      </c>
      <c r="C68" s="36">
        <v>2700</v>
      </c>
      <c r="D68" s="41" t="s">
        <v>9</v>
      </c>
      <c r="E68" s="38" t="s">
        <v>11</v>
      </c>
      <c r="F68" s="38" t="s">
        <v>11</v>
      </c>
    </row>
    <row r="69" spans="1:209" ht="29.25" customHeight="1" x14ac:dyDescent="0.25">
      <c r="A69" s="40" t="s">
        <v>560</v>
      </c>
      <c r="B69" s="29" t="s">
        <v>323</v>
      </c>
      <c r="C69" s="36">
        <v>2800</v>
      </c>
      <c r="D69" s="41" t="s">
        <v>9</v>
      </c>
      <c r="E69" s="38" t="s">
        <v>100</v>
      </c>
      <c r="F69" s="38" t="s">
        <v>100</v>
      </c>
    </row>
    <row r="70" spans="1:209" ht="25.5" customHeight="1" x14ac:dyDescent="0.25">
      <c r="A70" s="40" t="s">
        <v>606</v>
      </c>
      <c r="B70" s="29" t="s">
        <v>607</v>
      </c>
      <c r="C70" s="36">
        <v>7200</v>
      </c>
      <c r="D70" s="41" t="s">
        <v>9</v>
      </c>
      <c r="E70" s="38" t="s">
        <v>100</v>
      </c>
      <c r="F70" s="38" t="s">
        <v>100</v>
      </c>
    </row>
    <row r="71" spans="1:209" ht="25.5" customHeight="1" x14ac:dyDescent="0.25">
      <c r="A71" s="40" t="s">
        <v>876</v>
      </c>
      <c r="B71" s="29" t="s">
        <v>323</v>
      </c>
      <c r="C71" s="36">
        <v>3000</v>
      </c>
      <c r="D71" s="41" t="s">
        <v>9</v>
      </c>
      <c r="E71" s="38" t="s">
        <v>91</v>
      </c>
      <c r="F71" s="38" t="s">
        <v>105</v>
      </c>
    </row>
    <row r="72" spans="1:209" ht="25.5" customHeight="1" x14ac:dyDescent="0.25">
      <c r="A72" s="40" t="s">
        <v>946</v>
      </c>
      <c r="B72" s="29" t="s">
        <v>607</v>
      </c>
      <c r="C72" s="36">
        <v>3500</v>
      </c>
      <c r="D72" s="41" t="s">
        <v>9</v>
      </c>
      <c r="E72" s="38" t="s">
        <v>91</v>
      </c>
      <c r="F72" s="38" t="s">
        <v>105</v>
      </c>
    </row>
    <row r="73" spans="1:209" ht="39" customHeight="1" x14ac:dyDescent="0.25">
      <c r="A73" s="40" t="s">
        <v>876</v>
      </c>
      <c r="B73" s="29" t="s">
        <v>323</v>
      </c>
      <c r="C73" s="36">
        <v>4300</v>
      </c>
      <c r="D73" s="41" t="s">
        <v>9</v>
      </c>
      <c r="E73" s="38" t="s">
        <v>105</v>
      </c>
      <c r="F73" s="38" t="s">
        <v>105</v>
      </c>
    </row>
    <row r="74" spans="1:209" ht="24" customHeight="1" x14ac:dyDescent="0.25">
      <c r="A74" s="40" t="s">
        <v>1058</v>
      </c>
      <c r="B74" s="29" t="s">
        <v>1059</v>
      </c>
      <c r="C74" s="36">
        <v>300</v>
      </c>
      <c r="D74" s="41" t="s">
        <v>9</v>
      </c>
      <c r="E74" s="38" t="s">
        <v>105</v>
      </c>
      <c r="F74" s="38" t="s">
        <v>105</v>
      </c>
    </row>
    <row r="75" spans="1:209" ht="24" customHeight="1" x14ac:dyDescent="0.25">
      <c r="A75" s="40" t="s">
        <v>876</v>
      </c>
      <c r="B75" s="29" t="s">
        <v>323</v>
      </c>
      <c r="C75" s="36">
        <v>4300</v>
      </c>
      <c r="D75" s="41" t="s">
        <v>9</v>
      </c>
      <c r="E75" s="38" t="s">
        <v>37</v>
      </c>
      <c r="F75" s="38" t="s">
        <v>38</v>
      </c>
    </row>
    <row r="76" spans="1:209" ht="24" customHeight="1" x14ac:dyDescent="0.2">
      <c r="A76" s="133" t="s">
        <v>1162</v>
      </c>
      <c r="B76" s="29" t="s">
        <v>323</v>
      </c>
      <c r="C76" s="36">
        <v>12000</v>
      </c>
      <c r="D76" s="41" t="s">
        <v>9</v>
      </c>
      <c r="E76" s="38" t="s">
        <v>38</v>
      </c>
      <c r="F76" s="38" t="s">
        <v>38</v>
      </c>
    </row>
    <row r="77" spans="1:209" ht="24" customHeight="1" x14ac:dyDescent="0.2">
      <c r="A77" s="134" t="s">
        <v>560</v>
      </c>
      <c r="B77" s="29" t="s">
        <v>323</v>
      </c>
      <c r="C77" s="36">
        <v>2900</v>
      </c>
      <c r="D77" s="41" t="s">
        <v>9</v>
      </c>
      <c r="E77" s="38" t="s">
        <v>38</v>
      </c>
      <c r="F77" s="38" t="s">
        <v>38</v>
      </c>
    </row>
    <row r="78" spans="1:209" ht="24" customHeight="1" x14ac:dyDescent="0.2">
      <c r="A78" s="134" t="s">
        <v>560</v>
      </c>
      <c r="B78" s="29" t="s">
        <v>323</v>
      </c>
      <c r="C78" s="36">
        <v>2900</v>
      </c>
      <c r="D78" s="41" t="s">
        <v>9</v>
      </c>
      <c r="E78" s="38" t="s">
        <v>22</v>
      </c>
      <c r="F78" s="38" t="s">
        <v>22</v>
      </c>
    </row>
    <row r="79" spans="1:209" ht="24" customHeight="1" x14ac:dyDescent="0.2">
      <c r="A79" s="134" t="s">
        <v>1281</v>
      </c>
      <c r="B79" s="29" t="s">
        <v>1282</v>
      </c>
      <c r="C79" s="36">
        <v>700</v>
      </c>
      <c r="D79" s="41" t="s">
        <v>9</v>
      </c>
      <c r="E79" s="38" t="s">
        <v>22</v>
      </c>
      <c r="F79" s="38" t="s">
        <v>22</v>
      </c>
    </row>
    <row r="80" spans="1:209" ht="28.5" customHeight="1" x14ac:dyDescent="0.25">
      <c r="A80" s="1" t="s">
        <v>152</v>
      </c>
      <c r="B80" s="43"/>
      <c r="C80" s="36"/>
      <c r="D80" s="11"/>
      <c r="E80" s="38"/>
      <c r="F80" s="38"/>
    </row>
    <row r="81" spans="1:110" ht="48" x14ac:dyDescent="0.25">
      <c r="A81" s="40" t="s">
        <v>376</v>
      </c>
      <c r="B81" s="43" t="s">
        <v>377</v>
      </c>
      <c r="C81" s="36">
        <v>160</v>
      </c>
      <c r="D81" s="41" t="s">
        <v>9</v>
      </c>
      <c r="E81" s="38" t="s">
        <v>17</v>
      </c>
      <c r="F81" s="38" t="s">
        <v>17</v>
      </c>
    </row>
    <row r="82" spans="1:110" ht="48" x14ac:dyDescent="0.25">
      <c r="A82" s="40" t="s">
        <v>376</v>
      </c>
      <c r="B82" s="43" t="s">
        <v>377</v>
      </c>
      <c r="C82" s="36">
        <v>320</v>
      </c>
      <c r="D82" s="41" t="s">
        <v>9</v>
      </c>
      <c r="E82" s="38" t="s">
        <v>10</v>
      </c>
      <c r="F82" s="38" t="s">
        <v>10</v>
      </c>
    </row>
    <row r="83" spans="1:110" ht="25.5" x14ac:dyDescent="0.25">
      <c r="A83" s="40" t="s">
        <v>486</v>
      </c>
      <c r="B83" s="43"/>
      <c r="C83" s="36">
        <v>700</v>
      </c>
      <c r="D83" s="41" t="s">
        <v>9</v>
      </c>
      <c r="E83" s="38" t="s">
        <v>10</v>
      </c>
      <c r="F83" s="38" t="s">
        <v>10</v>
      </c>
    </row>
    <row r="84" spans="1:110" ht="36" customHeight="1" x14ac:dyDescent="0.25">
      <c r="A84" s="40" t="s">
        <v>509</v>
      </c>
      <c r="B84" s="43" t="s">
        <v>377</v>
      </c>
      <c r="C84" s="36">
        <v>800</v>
      </c>
      <c r="D84" s="41" t="s">
        <v>9</v>
      </c>
      <c r="E84" s="38" t="s">
        <v>11</v>
      </c>
      <c r="F84" s="38" t="s">
        <v>11</v>
      </c>
    </row>
    <row r="85" spans="1:110" ht="32.25" customHeight="1" x14ac:dyDescent="0.25">
      <c r="A85" s="40" t="s">
        <v>528</v>
      </c>
      <c r="B85" s="43" t="s">
        <v>377</v>
      </c>
      <c r="C85" s="36">
        <v>300</v>
      </c>
      <c r="D85" s="41" t="s">
        <v>9</v>
      </c>
      <c r="E85" s="38" t="s">
        <v>11</v>
      </c>
      <c r="F85" s="38" t="s">
        <v>11</v>
      </c>
    </row>
    <row r="86" spans="1:110" ht="22.5" customHeight="1" x14ac:dyDescent="0.25">
      <c r="A86" s="40" t="s">
        <v>744</v>
      </c>
      <c r="B86" s="43" t="s">
        <v>377</v>
      </c>
      <c r="C86" s="36">
        <v>350</v>
      </c>
      <c r="D86" s="41" t="s">
        <v>9</v>
      </c>
      <c r="E86" s="38" t="s">
        <v>90</v>
      </c>
      <c r="F86" s="38" t="s">
        <v>90</v>
      </c>
    </row>
    <row r="87" spans="1:110" ht="22.5" customHeight="1" x14ac:dyDescent="0.25">
      <c r="A87" s="40" t="s">
        <v>818</v>
      </c>
      <c r="B87" s="43" t="s">
        <v>377</v>
      </c>
      <c r="C87" s="36">
        <v>2300</v>
      </c>
      <c r="D87" s="41" t="s">
        <v>9</v>
      </c>
      <c r="E87" s="38" t="s">
        <v>90</v>
      </c>
      <c r="F87" s="38" t="s">
        <v>91</v>
      </c>
    </row>
    <row r="88" spans="1:110" ht="22.5" customHeight="1" x14ac:dyDescent="0.25">
      <c r="A88" s="40" t="s">
        <v>1041</v>
      </c>
      <c r="B88" s="43" t="s">
        <v>377</v>
      </c>
      <c r="C88" s="36">
        <v>485</v>
      </c>
      <c r="D88" s="41" t="s">
        <v>9</v>
      </c>
      <c r="E88" s="38" t="s">
        <v>105</v>
      </c>
      <c r="F88" s="38" t="s">
        <v>37</v>
      </c>
    </row>
    <row r="89" spans="1:110" ht="24" customHeight="1" x14ac:dyDescent="0.25">
      <c r="A89" s="40" t="s">
        <v>1077</v>
      </c>
      <c r="B89" s="43" t="s">
        <v>377</v>
      </c>
      <c r="C89" s="36">
        <v>350</v>
      </c>
      <c r="D89" s="41" t="s">
        <v>9</v>
      </c>
      <c r="E89" s="38" t="s">
        <v>37</v>
      </c>
      <c r="F89" s="38" t="s">
        <v>37</v>
      </c>
    </row>
    <row r="90" spans="1:110" ht="24" customHeight="1" x14ac:dyDescent="0.25">
      <c r="A90" s="40" t="s">
        <v>1106</v>
      </c>
      <c r="B90" s="43" t="s">
        <v>377</v>
      </c>
      <c r="C90" s="36">
        <v>600</v>
      </c>
      <c r="D90" s="41" t="s">
        <v>9</v>
      </c>
      <c r="E90" s="38" t="s">
        <v>37</v>
      </c>
      <c r="F90" s="38" t="s">
        <v>37</v>
      </c>
    </row>
    <row r="91" spans="1:110" ht="24" customHeight="1" x14ac:dyDescent="0.25">
      <c r="A91" s="40" t="s">
        <v>1126</v>
      </c>
      <c r="B91" s="43" t="s">
        <v>377</v>
      </c>
      <c r="C91" s="36">
        <v>1600</v>
      </c>
      <c r="D91" s="41" t="s">
        <v>9</v>
      </c>
      <c r="E91" s="38" t="s">
        <v>37</v>
      </c>
      <c r="F91" s="38" t="s">
        <v>38</v>
      </c>
    </row>
    <row r="92" spans="1:110" s="6" customFormat="1" ht="28.5" customHeight="1" x14ac:dyDescent="0.25">
      <c r="A92" s="1" t="s">
        <v>13</v>
      </c>
      <c r="B92" s="135"/>
      <c r="C92" s="36"/>
      <c r="D92" s="8"/>
      <c r="E92" s="136"/>
      <c r="F92" s="136"/>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row>
    <row r="93" spans="1:110" ht="25.5" customHeight="1" x14ac:dyDescent="0.25">
      <c r="A93" s="40" t="s">
        <v>280</v>
      </c>
      <c r="B93" s="43" t="s">
        <v>101</v>
      </c>
      <c r="C93" s="69">
        <v>2800</v>
      </c>
      <c r="D93" s="41" t="s">
        <v>9</v>
      </c>
      <c r="E93" s="38" t="s">
        <v>12</v>
      </c>
      <c r="F93" s="38" t="s">
        <v>12</v>
      </c>
    </row>
    <row r="94" spans="1:110" ht="25.5" customHeight="1" x14ac:dyDescent="0.25">
      <c r="A94" s="40" t="s">
        <v>369</v>
      </c>
      <c r="B94" s="43" t="s">
        <v>101</v>
      </c>
      <c r="C94" s="69">
        <v>1500</v>
      </c>
      <c r="D94" s="41" t="s">
        <v>9</v>
      </c>
      <c r="E94" s="38" t="s">
        <v>12</v>
      </c>
      <c r="F94" s="38" t="s">
        <v>12</v>
      </c>
    </row>
    <row r="95" spans="1:110" ht="25.5" customHeight="1" x14ac:dyDescent="0.25">
      <c r="A95" s="40" t="s">
        <v>338</v>
      </c>
      <c r="B95" s="43" t="s">
        <v>101</v>
      </c>
      <c r="C95" s="69">
        <v>3500</v>
      </c>
      <c r="D95" s="41" t="s">
        <v>9</v>
      </c>
      <c r="E95" s="38" t="s">
        <v>12</v>
      </c>
      <c r="F95" s="38" t="s">
        <v>12</v>
      </c>
    </row>
    <row r="96" spans="1:110" ht="25.5" customHeight="1" x14ac:dyDescent="0.25">
      <c r="A96" s="9" t="s">
        <v>387</v>
      </c>
      <c r="B96" s="43" t="s">
        <v>101</v>
      </c>
      <c r="C96" s="69">
        <v>2760</v>
      </c>
      <c r="D96" s="41" t="s">
        <v>9</v>
      </c>
      <c r="E96" s="38" t="s">
        <v>17</v>
      </c>
      <c r="F96" s="38" t="s">
        <v>17</v>
      </c>
    </row>
    <row r="97" spans="1:6" ht="25.5" customHeight="1" x14ac:dyDescent="0.25">
      <c r="A97" s="9" t="s">
        <v>390</v>
      </c>
      <c r="B97" s="43" t="s">
        <v>101</v>
      </c>
      <c r="C97" s="69">
        <v>1750</v>
      </c>
      <c r="D97" s="41" t="s">
        <v>9</v>
      </c>
      <c r="E97" s="38" t="s">
        <v>17</v>
      </c>
      <c r="F97" s="38" t="s">
        <v>17</v>
      </c>
    </row>
    <row r="98" spans="1:6" ht="25.5" customHeight="1" x14ac:dyDescent="0.25">
      <c r="A98" s="9" t="s">
        <v>391</v>
      </c>
      <c r="B98" s="43" t="s">
        <v>392</v>
      </c>
      <c r="C98" s="69">
        <v>1032</v>
      </c>
      <c r="D98" s="41" t="s">
        <v>9</v>
      </c>
      <c r="E98" s="38" t="s">
        <v>17</v>
      </c>
      <c r="F98" s="38" t="s">
        <v>17</v>
      </c>
    </row>
    <row r="99" spans="1:6" ht="25.5" customHeight="1" x14ac:dyDescent="0.25">
      <c r="A99" s="9" t="s">
        <v>414</v>
      </c>
      <c r="B99" s="43" t="s">
        <v>392</v>
      </c>
      <c r="C99" s="69">
        <v>1500</v>
      </c>
      <c r="D99" s="41" t="s">
        <v>9</v>
      </c>
      <c r="E99" s="38" t="s">
        <v>17</v>
      </c>
      <c r="F99" s="38" t="s">
        <v>17</v>
      </c>
    </row>
    <row r="100" spans="1:6" ht="25.5" customHeight="1" x14ac:dyDescent="0.25">
      <c r="A100" s="9" t="s">
        <v>445</v>
      </c>
      <c r="B100" s="43" t="s">
        <v>392</v>
      </c>
      <c r="C100" s="69">
        <v>300</v>
      </c>
      <c r="D100" s="41" t="s">
        <v>9</v>
      </c>
      <c r="E100" s="38" t="s">
        <v>10</v>
      </c>
      <c r="F100" s="38" t="s">
        <v>10</v>
      </c>
    </row>
    <row r="101" spans="1:6" ht="25.5" customHeight="1" x14ac:dyDescent="0.25">
      <c r="A101" s="9" t="s">
        <v>470</v>
      </c>
      <c r="B101" s="43" t="s">
        <v>101</v>
      </c>
      <c r="C101" s="69">
        <v>1300</v>
      </c>
      <c r="D101" s="41" t="s">
        <v>9</v>
      </c>
      <c r="E101" s="38" t="s">
        <v>10</v>
      </c>
      <c r="F101" s="38" t="s">
        <v>10</v>
      </c>
    </row>
    <row r="102" spans="1:6" ht="25.5" customHeight="1" x14ac:dyDescent="0.25">
      <c r="A102" s="9" t="s">
        <v>471</v>
      </c>
      <c r="B102" s="43" t="s">
        <v>101</v>
      </c>
      <c r="C102" s="69">
        <v>2200</v>
      </c>
      <c r="D102" s="41" t="s">
        <v>9</v>
      </c>
      <c r="E102" s="38" t="s">
        <v>10</v>
      </c>
      <c r="F102" s="38" t="s">
        <v>10</v>
      </c>
    </row>
    <row r="103" spans="1:6" ht="25.5" customHeight="1" x14ac:dyDescent="0.25">
      <c r="A103" s="9" t="s">
        <v>488</v>
      </c>
      <c r="B103" s="43" t="s">
        <v>101</v>
      </c>
      <c r="C103" s="69">
        <v>2800</v>
      </c>
      <c r="D103" s="41" t="s">
        <v>9</v>
      </c>
      <c r="E103" s="38" t="s">
        <v>10</v>
      </c>
      <c r="F103" s="38" t="s">
        <v>10</v>
      </c>
    </row>
    <row r="104" spans="1:6" ht="26.25" customHeight="1" x14ac:dyDescent="0.25">
      <c r="A104" s="9" t="s">
        <v>497</v>
      </c>
      <c r="B104" s="43" t="s">
        <v>101</v>
      </c>
      <c r="C104" s="69">
        <v>9000</v>
      </c>
      <c r="D104" s="41" t="s">
        <v>9</v>
      </c>
      <c r="E104" s="38" t="s">
        <v>10</v>
      </c>
      <c r="F104" s="38" t="s">
        <v>11</v>
      </c>
    </row>
    <row r="105" spans="1:6" ht="24.75" customHeight="1" x14ac:dyDescent="0.25">
      <c r="A105" s="9" t="s">
        <v>561</v>
      </c>
      <c r="B105" s="43" t="s">
        <v>101</v>
      </c>
      <c r="C105" s="69">
        <v>1600</v>
      </c>
      <c r="D105" s="41" t="s">
        <v>9</v>
      </c>
      <c r="E105" s="38" t="s">
        <v>11</v>
      </c>
      <c r="F105" s="38" t="s">
        <v>100</v>
      </c>
    </row>
    <row r="106" spans="1:6" ht="21" customHeight="1" x14ac:dyDescent="0.25">
      <c r="A106" s="9" t="s">
        <v>551</v>
      </c>
      <c r="B106" s="43" t="s">
        <v>101</v>
      </c>
      <c r="C106" s="69">
        <v>2700</v>
      </c>
      <c r="D106" s="41" t="s">
        <v>9</v>
      </c>
      <c r="E106" s="38" t="s">
        <v>11</v>
      </c>
      <c r="F106" s="38" t="s">
        <v>100</v>
      </c>
    </row>
    <row r="107" spans="1:6" ht="25.5" x14ac:dyDescent="0.25">
      <c r="A107" s="9" t="s">
        <v>585</v>
      </c>
      <c r="B107" s="43" t="s">
        <v>392</v>
      </c>
      <c r="C107" s="69">
        <v>1500</v>
      </c>
      <c r="D107" s="41" t="s">
        <v>9</v>
      </c>
      <c r="E107" s="38" t="s">
        <v>100</v>
      </c>
      <c r="F107" s="38" t="s">
        <v>100</v>
      </c>
    </row>
    <row r="108" spans="1:6" ht="25.5" x14ac:dyDescent="0.25">
      <c r="A108" s="9" t="s">
        <v>590</v>
      </c>
      <c r="B108" s="43"/>
      <c r="C108" s="69">
        <v>130</v>
      </c>
      <c r="D108" s="41" t="s">
        <v>9</v>
      </c>
      <c r="E108" s="38" t="s">
        <v>100</v>
      </c>
      <c r="F108" s="38" t="s">
        <v>100</v>
      </c>
    </row>
    <row r="109" spans="1:6" ht="27" customHeight="1" x14ac:dyDescent="0.25">
      <c r="A109" s="9" t="s">
        <v>602</v>
      </c>
      <c r="B109" s="43" t="s">
        <v>392</v>
      </c>
      <c r="C109" s="69">
        <v>10500</v>
      </c>
      <c r="D109" s="41" t="s">
        <v>9</v>
      </c>
      <c r="E109" s="38" t="s">
        <v>100</v>
      </c>
      <c r="F109" s="38" t="s">
        <v>100</v>
      </c>
    </row>
    <row r="110" spans="1:6" ht="21.75" customHeight="1" x14ac:dyDescent="0.25">
      <c r="A110" s="9" t="s">
        <v>605</v>
      </c>
      <c r="B110" s="43" t="s">
        <v>392</v>
      </c>
      <c r="C110" s="69">
        <v>6396</v>
      </c>
      <c r="D110" s="41" t="s">
        <v>9</v>
      </c>
      <c r="E110" s="38" t="s">
        <v>100</v>
      </c>
      <c r="F110" s="38" t="s">
        <v>100</v>
      </c>
    </row>
    <row r="111" spans="1:6" ht="21.75" customHeight="1" x14ac:dyDescent="0.25">
      <c r="A111" s="9" t="s">
        <v>1102</v>
      </c>
      <c r="B111" s="43" t="s">
        <v>392</v>
      </c>
      <c r="C111" s="69">
        <v>1500</v>
      </c>
      <c r="D111" s="41" t="s">
        <v>9</v>
      </c>
      <c r="E111" s="38" t="s">
        <v>100</v>
      </c>
      <c r="F111" s="38" t="s">
        <v>100</v>
      </c>
    </row>
    <row r="112" spans="1:6" ht="29.25" customHeight="1" x14ac:dyDescent="0.25">
      <c r="A112" s="9" t="s">
        <v>616</v>
      </c>
      <c r="B112" s="43" t="s">
        <v>392</v>
      </c>
      <c r="C112" s="69">
        <v>864</v>
      </c>
      <c r="D112" s="41" t="s">
        <v>9</v>
      </c>
      <c r="E112" s="38" t="s">
        <v>100</v>
      </c>
      <c r="F112" s="38" t="s">
        <v>100</v>
      </c>
    </row>
    <row r="113" spans="1:6" ht="29.25" customHeight="1" x14ac:dyDescent="0.25">
      <c r="A113" s="9" t="s">
        <v>655</v>
      </c>
      <c r="B113" s="43" t="s">
        <v>101</v>
      </c>
      <c r="C113" s="69">
        <v>2600</v>
      </c>
      <c r="D113" s="41" t="s">
        <v>9</v>
      </c>
      <c r="E113" s="38" t="s">
        <v>100</v>
      </c>
      <c r="F113" s="38" t="s">
        <v>100</v>
      </c>
    </row>
    <row r="114" spans="1:6" ht="36" customHeight="1" x14ac:dyDescent="0.25">
      <c r="A114" s="9" t="s">
        <v>657</v>
      </c>
      <c r="B114" s="43" t="s">
        <v>101</v>
      </c>
      <c r="C114" s="26">
        <v>1525</v>
      </c>
      <c r="D114" s="41" t="s">
        <v>9</v>
      </c>
      <c r="E114" s="38" t="s">
        <v>100</v>
      </c>
      <c r="F114" s="38" t="s">
        <v>103</v>
      </c>
    </row>
    <row r="115" spans="1:6" ht="40.5" customHeight="1" x14ac:dyDescent="0.25">
      <c r="A115" s="9" t="s">
        <v>663</v>
      </c>
      <c r="B115" s="43"/>
      <c r="C115" s="26">
        <v>1800</v>
      </c>
      <c r="D115" s="41" t="s">
        <v>9</v>
      </c>
      <c r="E115" s="38" t="s">
        <v>103</v>
      </c>
      <c r="F115" s="38" t="s">
        <v>103</v>
      </c>
    </row>
    <row r="116" spans="1:6" ht="50.25" customHeight="1" x14ac:dyDescent="0.25">
      <c r="A116" s="9" t="s">
        <v>663</v>
      </c>
      <c r="B116" s="43"/>
      <c r="C116" s="26">
        <v>1350</v>
      </c>
      <c r="D116" s="41" t="s">
        <v>9</v>
      </c>
      <c r="E116" s="38" t="s">
        <v>103</v>
      </c>
      <c r="F116" s="38" t="s">
        <v>103</v>
      </c>
    </row>
    <row r="117" spans="1:6" ht="38.25" customHeight="1" x14ac:dyDescent="0.2">
      <c r="A117" s="137" t="s">
        <v>666</v>
      </c>
      <c r="B117" s="43" t="s">
        <v>668</v>
      </c>
      <c r="C117" s="26" t="s">
        <v>667</v>
      </c>
      <c r="D117" s="41" t="s">
        <v>9</v>
      </c>
      <c r="E117" s="38" t="s">
        <v>103</v>
      </c>
      <c r="F117" s="38" t="s">
        <v>103</v>
      </c>
    </row>
    <row r="118" spans="1:6" ht="46.5" customHeight="1" x14ac:dyDescent="0.2">
      <c r="A118" s="138" t="s">
        <v>679</v>
      </c>
      <c r="B118" s="43" t="s">
        <v>668</v>
      </c>
      <c r="C118" s="26">
        <v>1500</v>
      </c>
      <c r="D118" s="41" t="s">
        <v>9</v>
      </c>
      <c r="E118" s="38" t="s">
        <v>103</v>
      </c>
      <c r="F118" s="38" t="s">
        <v>103</v>
      </c>
    </row>
    <row r="119" spans="1:6" ht="24" customHeight="1" x14ac:dyDescent="0.2">
      <c r="A119" s="138" t="s">
        <v>747</v>
      </c>
      <c r="B119" s="43"/>
      <c r="C119" s="26">
        <v>850</v>
      </c>
      <c r="D119" s="41" t="s">
        <v>9</v>
      </c>
      <c r="E119" s="38" t="s">
        <v>90</v>
      </c>
      <c r="F119" s="38" t="s">
        <v>90</v>
      </c>
    </row>
    <row r="120" spans="1:6" ht="24" customHeight="1" x14ac:dyDescent="0.2">
      <c r="A120" s="138" t="s">
        <v>816</v>
      </c>
      <c r="B120" s="43" t="s">
        <v>101</v>
      </c>
      <c r="C120" s="26">
        <v>550</v>
      </c>
      <c r="D120" s="41" t="s">
        <v>9</v>
      </c>
      <c r="E120" s="38" t="s">
        <v>90</v>
      </c>
      <c r="F120" s="38" t="s">
        <v>90</v>
      </c>
    </row>
    <row r="121" spans="1:6" ht="25.5" x14ac:dyDescent="0.2">
      <c r="A121" s="138" t="s">
        <v>817</v>
      </c>
      <c r="B121" s="43" t="s">
        <v>101</v>
      </c>
      <c r="C121" s="26">
        <v>1680</v>
      </c>
      <c r="D121" s="41" t="s">
        <v>9</v>
      </c>
      <c r="E121" s="38" t="s">
        <v>90</v>
      </c>
      <c r="F121" s="38" t="s">
        <v>90</v>
      </c>
    </row>
    <row r="122" spans="1:6" ht="38.25" x14ac:dyDescent="0.2">
      <c r="A122" s="137" t="s">
        <v>839</v>
      </c>
      <c r="B122" s="43" t="s">
        <v>101</v>
      </c>
      <c r="C122" s="26">
        <v>5600</v>
      </c>
      <c r="D122" s="41" t="s">
        <v>9</v>
      </c>
      <c r="E122" s="38" t="s">
        <v>91</v>
      </c>
      <c r="F122" s="38" t="s">
        <v>91</v>
      </c>
    </row>
    <row r="123" spans="1:6" ht="21.75" customHeight="1" x14ac:dyDescent="0.2">
      <c r="A123" s="138" t="s">
        <v>888</v>
      </c>
      <c r="B123" s="43" t="s">
        <v>101</v>
      </c>
      <c r="C123" s="26">
        <v>665</v>
      </c>
      <c r="D123" s="41" t="s">
        <v>9</v>
      </c>
      <c r="E123" s="38" t="s">
        <v>91</v>
      </c>
      <c r="F123" s="38" t="s">
        <v>91</v>
      </c>
    </row>
    <row r="124" spans="1:6" ht="21.75" customHeight="1" x14ac:dyDescent="0.2">
      <c r="A124" s="138" t="s">
        <v>930</v>
      </c>
      <c r="B124" s="43" t="s">
        <v>101</v>
      </c>
      <c r="C124" s="26">
        <v>1300</v>
      </c>
      <c r="D124" s="41" t="s">
        <v>9</v>
      </c>
      <c r="E124" s="38" t="s">
        <v>91</v>
      </c>
      <c r="F124" s="38" t="s">
        <v>91</v>
      </c>
    </row>
    <row r="125" spans="1:6" ht="21.75" customHeight="1" x14ac:dyDescent="0.2">
      <c r="A125" s="138" t="s">
        <v>889</v>
      </c>
      <c r="B125" s="43" t="s">
        <v>101</v>
      </c>
      <c r="C125" s="26">
        <v>1060</v>
      </c>
      <c r="D125" s="41" t="s">
        <v>9</v>
      </c>
      <c r="E125" s="38" t="s">
        <v>91</v>
      </c>
      <c r="F125" s="38" t="s">
        <v>91</v>
      </c>
    </row>
    <row r="126" spans="1:6" ht="21.75" customHeight="1" x14ac:dyDescent="0.2">
      <c r="A126" s="138" t="s">
        <v>920</v>
      </c>
      <c r="B126" s="43" t="s">
        <v>101</v>
      </c>
      <c r="C126" s="26">
        <v>1500</v>
      </c>
      <c r="D126" s="41" t="s">
        <v>9</v>
      </c>
      <c r="E126" s="38" t="s">
        <v>91</v>
      </c>
      <c r="F126" s="38" t="s">
        <v>91</v>
      </c>
    </row>
    <row r="127" spans="1:6" ht="27.75" customHeight="1" x14ac:dyDescent="0.2">
      <c r="A127" s="138" t="s">
        <v>951</v>
      </c>
      <c r="B127" s="43" t="s">
        <v>101</v>
      </c>
      <c r="C127" s="26">
        <v>3123</v>
      </c>
      <c r="D127" s="41" t="s">
        <v>9</v>
      </c>
      <c r="E127" s="38" t="s">
        <v>105</v>
      </c>
      <c r="F127" s="38" t="s">
        <v>105</v>
      </c>
    </row>
    <row r="128" spans="1:6" ht="25.5" x14ac:dyDescent="0.2">
      <c r="A128" s="138" t="s">
        <v>964</v>
      </c>
      <c r="B128" s="43" t="s">
        <v>101</v>
      </c>
      <c r="C128" s="26">
        <v>318</v>
      </c>
      <c r="D128" s="41" t="s">
        <v>9</v>
      </c>
      <c r="E128" s="38" t="s">
        <v>105</v>
      </c>
      <c r="F128" s="38" t="s">
        <v>105</v>
      </c>
    </row>
    <row r="129" spans="1:6" ht="24.75" customHeight="1" x14ac:dyDescent="0.2">
      <c r="A129" s="138" t="s">
        <v>998</v>
      </c>
      <c r="B129" s="43" t="s">
        <v>101</v>
      </c>
      <c r="C129" s="26">
        <v>520</v>
      </c>
      <c r="D129" s="41" t="s">
        <v>9</v>
      </c>
      <c r="E129" s="38" t="s">
        <v>105</v>
      </c>
      <c r="F129" s="38" t="s">
        <v>105</v>
      </c>
    </row>
    <row r="130" spans="1:6" ht="29.25" customHeight="1" x14ac:dyDescent="0.2">
      <c r="A130" s="138" t="s">
        <v>1011</v>
      </c>
      <c r="B130" s="43" t="s">
        <v>101</v>
      </c>
      <c r="C130" s="26">
        <v>957</v>
      </c>
      <c r="D130" s="41" t="s">
        <v>9</v>
      </c>
      <c r="E130" s="38" t="s">
        <v>105</v>
      </c>
      <c r="F130" s="38" t="s">
        <v>105</v>
      </c>
    </row>
    <row r="131" spans="1:6" ht="28.5" customHeight="1" x14ac:dyDescent="0.2">
      <c r="A131" s="138" t="s">
        <v>1017</v>
      </c>
      <c r="B131" s="43" t="s">
        <v>101</v>
      </c>
      <c r="C131" s="26">
        <v>1525</v>
      </c>
      <c r="D131" s="41" t="s">
        <v>9</v>
      </c>
      <c r="E131" s="38" t="s">
        <v>105</v>
      </c>
      <c r="F131" s="38" t="s">
        <v>105</v>
      </c>
    </row>
    <row r="132" spans="1:6" ht="25.5" x14ac:dyDescent="0.2">
      <c r="A132" s="138" t="s">
        <v>1020</v>
      </c>
      <c r="B132" s="43" t="s">
        <v>101</v>
      </c>
      <c r="C132" s="26">
        <v>2160</v>
      </c>
      <c r="D132" s="41" t="s">
        <v>9</v>
      </c>
      <c r="E132" s="38" t="s">
        <v>105</v>
      </c>
      <c r="F132" s="38" t="s">
        <v>105</v>
      </c>
    </row>
    <row r="133" spans="1:6" ht="25.5" x14ac:dyDescent="0.2">
      <c r="A133" s="138" t="s">
        <v>1023</v>
      </c>
      <c r="B133" s="43" t="s">
        <v>101</v>
      </c>
      <c r="C133" s="26">
        <v>1900</v>
      </c>
      <c r="D133" s="41" t="s">
        <v>9</v>
      </c>
      <c r="E133" s="38" t="s">
        <v>105</v>
      </c>
      <c r="F133" s="38" t="s">
        <v>105</v>
      </c>
    </row>
    <row r="134" spans="1:6" ht="24.75" customHeight="1" x14ac:dyDescent="0.2">
      <c r="A134" s="138" t="s">
        <v>1036</v>
      </c>
      <c r="B134" s="43" t="s">
        <v>101</v>
      </c>
      <c r="C134" s="26">
        <v>2442</v>
      </c>
      <c r="D134" s="41" t="s">
        <v>9</v>
      </c>
      <c r="E134" s="38" t="s">
        <v>105</v>
      </c>
      <c r="F134" s="38" t="s">
        <v>105</v>
      </c>
    </row>
    <row r="135" spans="1:6" ht="39" customHeight="1" x14ac:dyDescent="0.2">
      <c r="A135" s="138" t="s">
        <v>950</v>
      </c>
      <c r="B135" s="43" t="s">
        <v>101</v>
      </c>
      <c r="C135" s="36">
        <v>1400</v>
      </c>
      <c r="D135" s="41" t="s">
        <v>9</v>
      </c>
      <c r="E135" s="38" t="s">
        <v>37</v>
      </c>
      <c r="F135" s="38" t="s">
        <v>37</v>
      </c>
    </row>
    <row r="136" spans="1:6" ht="39" customHeight="1" x14ac:dyDescent="0.25">
      <c r="A136" s="40" t="s">
        <v>1078</v>
      </c>
      <c r="B136" s="43" t="s">
        <v>101</v>
      </c>
      <c r="C136" s="36">
        <v>5192</v>
      </c>
      <c r="D136" s="41" t="s">
        <v>9</v>
      </c>
      <c r="E136" s="38" t="s">
        <v>37</v>
      </c>
      <c r="F136" s="38" t="s">
        <v>37</v>
      </c>
    </row>
    <row r="137" spans="1:6" ht="39" customHeight="1" x14ac:dyDescent="0.2">
      <c r="A137" s="138" t="s">
        <v>657</v>
      </c>
      <c r="B137" s="43" t="s">
        <v>101</v>
      </c>
      <c r="C137" s="36">
        <v>1525</v>
      </c>
      <c r="D137" s="41" t="s">
        <v>9</v>
      </c>
      <c r="E137" s="38" t="s">
        <v>37</v>
      </c>
      <c r="F137" s="38" t="s">
        <v>37</v>
      </c>
    </row>
    <row r="138" spans="1:6" ht="39" customHeight="1" x14ac:dyDescent="0.2">
      <c r="A138" s="138" t="s">
        <v>1087</v>
      </c>
      <c r="B138" s="43" t="s">
        <v>101</v>
      </c>
      <c r="C138" s="36">
        <v>2800</v>
      </c>
      <c r="D138" s="41" t="s">
        <v>9</v>
      </c>
      <c r="E138" s="38" t="s">
        <v>37</v>
      </c>
      <c r="F138" s="38" t="s">
        <v>37</v>
      </c>
    </row>
    <row r="139" spans="1:6" ht="24.75" customHeight="1" x14ac:dyDescent="0.2">
      <c r="A139" s="138" t="s">
        <v>1092</v>
      </c>
      <c r="B139" s="43" t="s">
        <v>101</v>
      </c>
      <c r="C139" s="36">
        <v>1050</v>
      </c>
      <c r="D139" s="41" t="s">
        <v>9</v>
      </c>
      <c r="E139" s="38" t="s">
        <v>37</v>
      </c>
      <c r="F139" s="38" t="s">
        <v>37</v>
      </c>
    </row>
    <row r="140" spans="1:6" ht="24.75" customHeight="1" x14ac:dyDescent="0.2">
      <c r="A140" s="138" t="s">
        <v>1119</v>
      </c>
      <c r="B140" s="43" t="s">
        <v>101</v>
      </c>
      <c r="C140" s="36">
        <v>1695</v>
      </c>
      <c r="D140" s="41" t="s">
        <v>9</v>
      </c>
      <c r="E140" s="38" t="s">
        <v>37</v>
      </c>
      <c r="F140" s="38" t="s">
        <v>37</v>
      </c>
    </row>
    <row r="141" spans="1:6" ht="24.75" customHeight="1" x14ac:dyDescent="0.2">
      <c r="A141" s="138" t="s">
        <v>1120</v>
      </c>
      <c r="B141" s="43" t="s">
        <v>101</v>
      </c>
      <c r="C141" s="36">
        <v>2270</v>
      </c>
      <c r="D141" s="41" t="s">
        <v>9</v>
      </c>
      <c r="E141" s="38" t="s">
        <v>37</v>
      </c>
      <c r="F141" s="38" t="s">
        <v>37</v>
      </c>
    </row>
    <row r="142" spans="1:6" ht="24.75" customHeight="1" x14ac:dyDescent="0.2">
      <c r="A142" s="138" t="s">
        <v>1195</v>
      </c>
      <c r="B142" s="43" t="s">
        <v>101</v>
      </c>
      <c r="C142" s="36">
        <v>1934</v>
      </c>
      <c r="D142" s="41" t="s">
        <v>9</v>
      </c>
      <c r="E142" s="38" t="s">
        <v>38</v>
      </c>
      <c r="F142" s="38" t="s">
        <v>38</v>
      </c>
    </row>
    <row r="143" spans="1:6" ht="24.75" customHeight="1" x14ac:dyDescent="0.2">
      <c r="A143" s="138" t="s">
        <v>1199</v>
      </c>
      <c r="B143" s="43" t="s">
        <v>101</v>
      </c>
      <c r="C143" s="36">
        <v>991</v>
      </c>
      <c r="D143" s="41" t="s">
        <v>9</v>
      </c>
      <c r="E143" s="38" t="s">
        <v>38</v>
      </c>
      <c r="F143" s="38" t="s">
        <v>38</v>
      </c>
    </row>
    <row r="144" spans="1:6" ht="24.75" customHeight="1" x14ac:dyDescent="0.2">
      <c r="A144" s="138" t="s">
        <v>1213</v>
      </c>
      <c r="B144" s="43" t="s">
        <v>101</v>
      </c>
      <c r="C144" s="36">
        <v>9000</v>
      </c>
      <c r="D144" s="41" t="s">
        <v>9</v>
      </c>
      <c r="E144" s="38" t="s">
        <v>38</v>
      </c>
      <c r="F144" s="38" t="s">
        <v>22</v>
      </c>
    </row>
    <row r="145" spans="1:111" ht="24.75" customHeight="1" x14ac:dyDescent="0.2">
      <c r="A145" s="138" t="s">
        <v>1264</v>
      </c>
      <c r="B145" s="43" t="s">
        <v>101</v>
      </c>
      <c r="C145" s="36">
        <v>1600</v>
      </c>
      <c r="D145" s="41" t="s">
        <v>9</v>
      </c>
      <c r="E145" s="38" t="s">
        <v>22</v>
      </c>
      <c r="F145" s="38" t="s">
        <v>22</v>
      </c>
    </row>
    <row r="146" spans="1:111" ht="28.5" customHeight="1" x14ac:dyDescent="0.25">
      <c r="A146" s="1" t="s">
        <v>261</v>
      </c>
      <c r="B146" s="43" t="s">
        <v>14</v>
      </c>
      <c r="C146" s="36"/>
      <c r="D146" s="41"/>
      <c r="E146" s="38"/>
      <c r="F146" s="38"/>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row>
    <row r="147" spans="1:111" ht="24" customHeight="1" x14ac:dyDescent="0.25">
      <c r="A147" s="40"/>
      <c r="B147" s="29"/>
      <c r="C147" s="36"/>
      <c r="D147" s="41"/>
      <c r="E147" s="38"/>
      <c r="F147" s="38"/>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row>
    <row r="148" spans="1:111" ht="27" customHeight="1" x14ac:dyDescent="0.25">
      <c r="A148" s="80" t="s">
        <v>291</v>
      </c>
      <c r="B148" s="139"/>
      <c r="C148" s="36"/>
      <c r="D148" s="41"/>
      <c r="E148" s="38"/>
      <c r="F148" s="38"/>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row>
    <row r="149" spans="1:111" ht="21.75" customHeight="1" x14ac:dyDescent="0.25">
      <c r="A149" s="1" t="s">
        <v>1098</v>
      </c>
      <c r="B149" s="43"/>
      <c r="C149" s="36"/>
      <c r="D149" s="41"/>
      <c r="E149" s="38"/>
      <c r="F149" s="38"/>
    </row>
    <row r="150" spans="1:111" ht="38.25" x14ac:dyDescent="0.25">
      <c r="A150" s="90" t="s">
        <v>568</v>
      </c>
      <c r="B150" s="68" t="s">
        <v>569</v>
      </c>
      <c r="C150" s="36">
        <v>102</v>
      </c>
      <c r="D150" s="46" t="s">
        <v>9</v>
      </c>
      <c r="E150" s="38" t="s">
        <v>10</v>
      </c>
      <c r="F150" s="2" t="s">
        <v>11</v>
      </c>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c r="CB150" s="140"/>
      <c r="CC150" s="140"/>
      <c r="CD150" s="140"/>
      <c r="CE150" s="140"/>
      <c r="CF150" s="140"/>
      <c r="CG150" s="140"/>
      <c r="CH150" s="140"/>
      <c r="CI150" s="140"/>
      <c r="CJ150" s="140"/>
      <c r="CK150" s="140"/>
      <c r="CL150" s="140"/>
      <c r="CM150" s="140"/>
      <c r="CN150" s="140"/>
      <c r="CO150" s="140"/>
      <c r="CP150" s="140"/>
      <c r="CQ150" s="140"/>
      <c r="CR150" s="140"/>
      <c r="CS150" s="140"/>
      <c r="CT150" s="140"/>
      <c r="CU150" s="140"/>
      <c r="CV150" s="140"/>
      <c r="CW150" s="140"/>
      <c r="CX150" s="140"/>
      <c r="CY150" s="140"/>
      <c r="CZ150" s="140"/>
      <c r="DA150" s="140"/>
      <c r="DB150" s="140"/>
      <c r="DC150" s="140"/>
      <c r="DD150" s="140"/>
      <c r="DE150" s="140"/>
      <c r="DF150" s="140"/>
      <c r="DG150" s="140"/>
    </row>
    <row r="151" spans="1:111" ht="45" customHeight="1" x14ac:dyDescent="0.25">
      <c r="A151" s="90" t="s">
        <v>612</v>
      </c>
      <c r="B151" s="68" t="s">
        <v>569</v>
      </c>
      <c r="C151" s="36">
        <v>2596.1999999999998</v>
      </c>
      <c r="D151" s="46" t="s">
        <v>9</v>
      </c>
      <c r="E151" s="38" t="s">
        <v>100</v>
      </c>
      <c r="F151" s="2" t="s">
        <v>100</v>
      </c>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140"/>
      <c r="BY151" s="140"/>
      <c r="BZ151" s="140"/>
      <c r="CA151" s="140"/>
      <c r="CB151" s="140"/>
      <c r="CC151" s="140"/>
      <c r="CD151" s="140"/>
      <c r="CE151" s="140"/>
      <c r="CF151" s="140"/>
      <c r="CG151" s="140"/>
      <c r="CH151" s="140"/>
      <c r="CI151" s="140"/>
      <c r="CJ151" s="140"/>
      <c r="CK151" s="140"/>
      <c r="CL151" s="140"/>
      <c r="CM151" s="140"/>
      <c r="CN151" s="140"/>
      <c r="CO151" s="140"/>
      <c r="CP151" s="140"/>
      <c r="CQ151" s="140"/>
      <c r="CR151" s="140"/>
      <c r="CS151" s="140"/>
      <c r="CT151" s="140"/>
      <c r="CU151" s="140"/>
      <c r="CV151" s="140"/>
      <c r="CW151" s="140"/>
      <c r="CX151" s="140"/>
      <c r="CY151" s="140"/>
      <c r="CZ151" s="140"/>
      <c r="DA151" s="140"/>
      <c r="DB151" s="140"/>
      <c r="DC151" s="140"/>
      <c r="DD151" s="140"/>
      <c r="DE151" s="140"/>
      <c r="DF151" s="140"/>
      <c r="DG151" s="140"/>
    </row>
    <row r="152" spans="1:111" ht="51" customHeight="1" x14ac:dyDescent="0.25">
      <c r="A152" s="90" t="s">
        <v>745</v>
      </c>
      <c r="B152" s="68" t="s">
        <v>569</v>
      </c>
      <c r="C152" s="36">
        <v>9440</v>
      </c>
      <c r="D152" s="46" t="s">
        <v>9</v>
      </c>
      <c r="E152" s="38" t="s">
        <v>90</v>
      </c>
      <c r="F152" s="2" t="s">
        <v>90</v>
      </c>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c r="CA152" s="140"/>
      <c r="CB152" s="140"/>
      <c r="CC152" s="140"/>
      <c r="CD152" s="140"/>
      <c r="CE152" s="140"/>
      <c r="CF152" s="140"/>
      <c r="CG152" s="140"/>
      <c r="CH152" s="140"/>
      <c r="CI152" s="140"/>
      <c r="CJ152" s="140"/>
      <c r="CK152" s="140"/>
      <c r="CL152" s="140"/>
      <c r="CM152" s="140"/>
      <c r="CN152" s="140"/>
      <c r="CO152" s="140"/>
      <c r="CP152" s="140"/>
      <c r="CQ152" s="140"/>
      <c r="CR152" s="140"/>
      <c r="CS152" s="140"/>
      <c r="CT152" s="140"/>
      <c r="CU152" s="140"/>
      <c r="CV152" s="140"/>
      <c r="CW152" s="140"/>
      <c r="CX152" s="140"/>
      <c r="CY152" s="140"/>
      <c r="CZ152" s="140"/>
      <c r="DA152" s="140"/>
      <c r="DB152" s="140"/>
      <c r="DC152" s="140"/>
      <c r="DD152" s="140"/>
      <c r="DE152" s="140"/>
      <c r="DF152" s="140"/>
      <c r="DG152" s="140"/>
    </row>
    <row r="153" spans="1:111" ht="35.25" customHeight="1" x14ac:dyDescent="0.25">
      <c r="A153" s="90" t="s">
        <v>788</v>
      </c>
      <c r="B153" s="68" t="s">
        <v>569</v>
      </c>
      <c r="C153" s="36">
        <v>7000</v>
      </c>
      <c r="D153" s="46" t="s">
        <v>9</v>
      </c>
      <c r="E153" s="38" t="s">
        <v>90</v>
      </c>
      <c r="F153" s="2" t="s">
        <v>90</v>
      </c>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0"/>
      <c r="AZ153" s="140"/>
      <c r="BA153" s="140"/>
      <c r="BB153" s="140"/>
      <c r="BC153" s="140"/>
      <c r="BD153" s="140"/>
      <c r="BE153" s="140"/>
      <c r="BF153" s="140"/>
      <c r="BG153" s="140"/>
      <c r="BH153" s="140"/>
      <c r="BI153" s="140"/>
      <c r="BJ153" s="140"/>
      <c r="BK153" s="140"/>
      <c r="BL153" s="140"/>
      <c r="BM153" s="140"/>
      <c r="BN153" s="140"/>
      <c r="BO153" s="140"/>
      <c r="BP153" s="140"/>
      <c r="BQ153" s="140"/>
      <c r="BR153" s="140"/>
      <c r="BS153" s="140"/>
      <c r="BT153" s="140"/>
      <c r="BU153" s="140"/>
      <c r="BV153" s="140"/>
      <c r="BW153" s="140"/>
      <c r="BX153" s="140"/>
      <c r="BY153" s="140"/>
      <c r="BZ153" s="140"/>
      <c r="CA153" s="140"/>
      <c r="CB153" s="140"/>
      <c r="CC153" s="140"/>
      <c r="CD153" s="140"/>
      <c r="CE153" s="140"/>
      <c r="CF153" s="140"/>
      <c r="CG153" s="140"/>
      <c r="CH153" s="140"/>
      <c r="CI153" s="140"/>
      <c r="CJ153" s="140"/>
      <c r="CK153" s="140"/>
      <c r="CL153" s="140"/>
      <c r="CM153" s="140"/>
      <c r="CN153" s="140"/>
      <c r="CO153" s="140"/>
      <c r="CP153" s="140"/>
      <c r="CQ153" s="140"/>
      <c r="CR153" s="140"/>
      <c r="CS153" s="140"/>
      <c r="CT153" s="140"/>
      <c r="CU153" s="140"/>
      <c r="CV153" s="140"/>
      <c r="CW153" s="140"/>
      <c r="CX153" s="140"/>
      <c r="CY153" s="140"/>
      <c r="CZ153" s="140"/>
      <c r="DA153" s="140"/>
      <c r="DB153" s="140"/>
      <c r="DC153" s="140"/>
      <c r="DD153" s="140"/>
      <c r="DE153" s="140"/>
      <c r="DF153" s="140"/>
      <c r="DG153" s="140"/>
    </row>
    <row r="154" spans="1:111" ht="35.25" customHeight="1" x14ac:dyDescent="0.25">
      <c r="A154" s="90" t="s">
        <v>802</v>
      </c>
      <c r="B154" s="68" t="s">
        <v>569</v>
      </c>
      <c r="C154" s="36">
        <f>180+230</f>
        <v>410</v>
      </c>
      <c r="D154" s="46" t="s">
        <v>9</v>
      </c>
      <c r="E154" s="38" t="s">
        <v>90</v>
      </c>
      <c r="F154" s="2" t="s">
        <v>90</v>
      </c>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0"/>
      <c r="CN154" s="140"/>
      <c r="CO154" s="140"/>
      <c r="CP154" s="140"/>
      <c r="CQ154" s="140"/>
      <c r="CR154" s="140"/>
      <c r="CS154" s="140"/>
      <c r="CT154" s="140"/>
      <c r="CU154" s="140"/>
      <c r="CV154" s="140"/>
      <c r="CW154" s="140"/>
      <c r="CX154" s="140"/>
      <c r="CY154" s="140"/>
      <c r="CZ154" s="140"/>
      <c r="DA154" s="140"/>
      <c r="DB154" s="140"/>
      <c r="DC154" s="140"/>
      <c r="DD154" s="140"/>
      <c r="DE154" s="140"/>
      <c r="DF154" s="140"/>
      <c r="DG154" s="140"/>
    </row>
    <row r="155" spans="1:111" ht="38.25" x14ac:dyDescent="0.25">
      <c r="A155" s="90" t="s">
        <v>801</v>
      </c>
      <c r="B155" s="68" t="s">
        <v>569</v>
      </c>
      <c r="C155" s="36">
        <f>24*30+26*100+47*50</f>
        <v>5670</v>
      </c>
      <c r="D155" s="46" t="s">
        <v>9</v>
      </c>
      <c r="E155" s="38" t="s">
        <v>90</v>
      </c>
      <c r="F155" s="2" t="s">
        <v>90</v>
      </c>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40"/>
      <c r="BY155" s="140"/>
      <c r="BZ155" s="140"/>
      <c r="CA155" s="140"/>
      <c r="CB155" s="140"/>
      <c r="CC155" s="140"/>
      <c r="CD155" s="140"/>
      <c r="CE155" s="140"/>
      <c r="CF155" s="140"/>
      <c r="CG155" s="140"/>
      <c r="CH155" s="140"/>
      <c r="CI155" s="140"/>
      <c r="CJ155" s="140"/>
      <c r="CK155" s="140"/>
      <c r="CL155" s="140"/>
      <c r="CM155" s="140"/>
      <c r="CN155" s="140"/>
      <c r="CO155" s="140"/>
      <c r="CP155" s="140"/>
      <c r="CQ155" s="140"/>
      <c r="CR155" s="140"/>
      <c r="CS155" s="140"/>
      <c r="CT155" s="140"/>
      <c r="CU155" s="140"/>
      <c r="CV155" s="140"/>
      <c r="CW155" s="140"/>
      <c r="CX155" s="140"/>
      <c r="CY155" s="140"/>
      <c r="CZ155" s="140"/>
      <c r="DA155" s="140"/>
      <c r="DB155" s="140"/>
      <c r="DC155" s="140"/>
      <c r="DD155" s="140"/>
      <c r="DE155" s="140"/>
      <c r="DF155" s="140"/>
      <c r="DG155" s="140"/>
    </row>
    <row r="156" spans="1:111" ht="31.5" customHeight="1" x14ac:dyDescent="0.25">
      <c r="A156" s="90" t="s">
        <v>804</v>
      </c>
      <c r="B156" s="68" t="s">
        <v>569</v>
      </c>
      <c r="C156" s="36">
        <v>40557</v>
      </c>
      <c r="D156" s="46" t="s">
        <v>9</v>
      </c>
      <c r="E156" s="38" t="s">
        <v>90</v>
      </c>
      <c r="F156" s="2" t="s">
        <v>90</v>
      </c>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40"/>
      <c r="BY156" s="140"/>
      <c r="BZ156" s="140"/>
      <c r="CA156" s="140"/>
      <c r="CB156" s="140"/>
      <c r="CC156" s="140"/>
      <c r="CD156" s="140"/>
      <c r="CE156" s="140"/>
      <c r="CF156" s="140"/>
      <c r="CG156" s="140"/>
      <c r="CH156" s="140"/>
      <c r="CI156" s="140"/>
      <c r="CJ156" s="140"/>
      <c r="CK156" s="140"/>
      <c r="CL156" s="140"/>
      <c r="CM156" s="140"/>
      <c r="CN156" s="140"/>
      <c r="CO156" s="140"/>
      <c r="CP156" s="140"/>
      <c r="CQ156" s="140"/>
      <c r="CR156" s="140"/>
      <c r="CS156" s="140"/>
      <c r="CT156" s="140"/>
      <c r="CU156" s="140"/>
      <c r="CV156" s="140"/>
      <c r="CW156" s="140"/>
      <c r="CX156" s="140"/>
      <c r="CY156" s="140"/>
      <c r="CZ156" s="140"/>
      <c r="DA156" s="140"/>
      <c r="DB156" s="140"/>
      <c r="DC156" s="140"/>
      <c r="DD156" s="140"/>
      <c r="DE156" s="140"/>
      <c r="DF156" s="140"/>
      <c r="DG156" s="140"/>
    </row>
    <row r="157" spans="1:111" ht="30" customHeight="1" x14ac:dyDescent="0.25">
      <c r="A157" s="90" t="s">
        <v>895</v>
      </c>
      <c r="B157" s="68" t="s">
        <v>896</v>
      </c>
      <c r="C157" s="36">
        <v>6000</v>
      </c>
      <c r="D157" s="46" t="s">
        <v>9</v>
      </c>
      <c r="E157" s="38" t="s">
        <v>91</v>
      </c>
      <c r="F157" s="2" t="s">
        <v>91</v>
      </c>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row>
    <row r="158" spans="1:111" ht="24.75" customHeight="1" x14ac:dyDescent="0.2">
      <c r="A158" s="90" t="s">
        <v>932</v>
      </c>
      <c r="B158" s="141" t="s">
        <v>933</v>
      </c>
      <c r="C158" s="36">
        <v>3750</v>
      </c>
      <c r="D158" s="46" t="s">
        <v>9</v>
      </c>
      <c r="E158" s="38" t="s">
        <v>91</v>
      </c>
      <c r="F158" s="2" t="s">
        <v>105</v>
      </c>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40"/>
      <c r="DB158" s="140"/>
      <c r="DC158" s="140"/>
      <c r="DD158" s="140"/>
      <c r="DE158" s="140"/>
      <c r="DF158" s="140"/>
      <c r="DG158" s="140"/>
    </row>
    <row r="159" spans="1:111" ht="24.75" customHeight="1" x14ac:dyDescent="0.2">
      <c r="A159" s="90" t="s">
        <v>1100</v>
      </c>
      <c r="B159" s="142" t="s">
        <v>1099</v>
      </c>
      <c r="C159" s="36">
        <v>660</v>
      </c>
      <c r="D159" s="46" t="s">
        <v>9</v>
      </c>
      <c r="E159" s="38" t="s">
        <v>37</v>
      </c>
      <c r="F159" s="2" t="s">
        <v>37</v>
      </c>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row>
    <row r="160" spans="1:111" ht="24.75" customHeight="1" x14ac:dyDescent="0.25">
      <c r="A160" s="90" t="s">
        <v>1179</v>
      </c>
      <c r="B160" s="68" t="s">
        <v>569</v>
      </c>
      <c r="C160" s="36">
        <v>90</v>
      </c>
      <c r="D160" s="46" t="s">
        <v>9</v>
      </c>
      <c r="E160" s="38" t="s">
        <v>1178</v>
      </c>
      <c r="F160" s="2" t="s">
        <v>38</v>
      </c>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c r="CN160" s="140"/>
      <c r="CO160" s="140"/>
      <c r="CP160" s="140"/>
      <c r="CQ160" s="140"/>
      <c r="CR160" s="140"/>
      <c r="CS160" s="140"/>
      <c r="CT160" s="140"/>
      <c r="CU160" s="140"/>
      <c r="CV160" s="140"/>
      <c r="CW160" s="140"/>
      <c r="CX160" s="140"/>
      <c r="CY160" s="140"/>
      <c r="CZ160" s="140"/>
      <c r="DA160" s="140"/>
      <c r="DB160" s="140"/>
      <c r="DC160" s="140"/>
      <c r="DD160" s="140"/>
      <c r="DE160" s="140"/>
      <c r="DF160" s="140"/>
      <c r="DG160" s="140"/>
    </row>
    <row r="161" spans="1:111" ht="30" customHeight="1" x14ac:dyDescent="0.25">
      <c r="A161" s="143" t="s">
        <v>292</v>
      </c>
      <c r="B161" s="68"/>
      <c r="C161" s="36"/>
      <c r="D161" s="46"/>
      <c r="E161" s="38"/>
      <c r="F161" s="2"/>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row>
    <row r="162" spans="1:111" ht="30" customHeight="1" x14ac:dyDescent="0.25">
      <c r="A162" s="1" t="s">
        <v>299</v>
      </c>
      <c r="B162" s="43" t="s">
        <v>297</v>
      </c>
      <c r="C162" s="36"/>
      <c r="D162" s="11"/>
      <c r="E162" s="38"/>
      <c r="F162" s="38"/>
    </row>
    <row r="163" spans="1:111" s="6" customFormat="1" ht="31.5" customHeight="1" x14ac:dyDescent="0.25">
      <c r="A163" s="40" t="s">
        <v>321</v>
      </c>
      <c r="B163" s="29" t="s">
        <v>329</v>
      </c>
      <c r="C163" s="36">
        <v>1311</v>
      </c>
      <c r="D163" s="57" t="s">
        <v>9</v>
      </c>
      <c r="E163" s="81" t="s">
        <v>12</v>
      </c>
      <c r="F163" s="81" t="s">
        <v>12</v>
      </c>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row>
    <row r="164" spans="1:111" s="6" customFormat="1" ht="31.5" customHeight="1" x14ac:dyDescent="0.25">
      <c r="A164" s="40" t="s">
        <v>326</v>
      </c>
      <c r="B164" s="29" t="s">
        <v>327</v>
      </c>
      <c r="C164" s="36">
        <v>7200</v>
      </c>
      <c r="D164" s="57" t="s">
        <v>9</v>
      </c>
      <c r="E164" s="81" t="s">
        <v>12</v>
      </c>
      <c r="F164" s="81" t="s">
        <v>12</v>
      </c>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row>
    <row r="165" spans="1:111" s="6" customFormat="1" ht="31.5" customHeight="1" x14ac:dyDescent="0.25">
      <c r="A165" s="40" t="s">
        <v>340</v>
      </c>
      <c r="B165" s="29" t="s">
        <v>339</v>
      </c>
      <c r="C165" s="36">
        <v>1200</v>
      </c>
      <c r="D165" s="57" t="s">
        <v>9</v>
      </c>
      <c r="E165" s="81" t="s">
        <v>12</v>
      </c>
      <c r="F165" s="81" t="s">
        <v>17</v>
      </c>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row>
    <row r="166" spans="1:111" s="6" customFormat="1" ht="31.5" customHeight="1" x14ac:dyDescent="0.25">
      <c r="A166" s="40" t="s">
        <v>368</v>
      </c>
      <c r="B166" s="29" t="s">
        <v>366</v>
      </c>
      <c r="C166" s="36">
        <v>100</v>
      </c>
      <c r="D166" s="57" t="s">
        <v>9</v>
      </c>
      <c r="E166" s="81" t="s">
        <v>12</v>
      </c>
      <c r="F166" s="81" t="s">
        <v>17</v>
      </c>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row>
    <row r="167" spans="1:111" s="6" customFormat="1" ht="31.5" customHeight="1" x14ac:dyDescent="0.25">
      <c r="A167" s="40" t="s">
        <v>364</v>
      </c>
      <c r="B167" s="29" t="s">
        <v>366</v>
      </c>
      <c r="C167" s="36">
        <v>24645</v>
      </c>
      <c r="D167" s="57" t="s">
        <v>9</v>
      </c>
      <c r="E167" s="81" t="s">
        <v>17</v>
      </c>
      <c r="F167" s="81" t="s">
        <v>17</v>
      </c>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row>
    <row r="168" spans="1:111" s="6" customFormat="1" ht="31.5" customHeight="1" x14ac:dyDescent="0.25">
      <c r="A168" s="40" t="s">
        <v>365</v>
      </c>
      <c r="B168" s="29" t="s">
        <v>366</v>
      </c>
      <c r="C168" s="36">
        <f>23*3+51*3+32*6+4*2</f>
        <v>422</v>
      </c>
      <c r="D168" s="57" t="s">
        <v>9</v>
      </c>
      <c r="E168" s="81" t="s">
        <v>17</v>
      </c>
      <c r="F168" s="81" t="s">
        <v>17</v>
      </c>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row>
    <row r="169" spans="1:111" s="6" customFormat="1" ht="31.5" customHeight="1" x14ac:dyDescent="0.25">
      <c r="A169" s="40" t="s">
        <v>367</v>
      </c>
      <c r="B169" s="29" t="s">
        <v>383</v>
      </c>
      <c r="C169" s="36">
        <f>72*4</f>
        <v>288</v>
      </c>
      <c r="D169" s="57" t="s">
        <v>9</v>
      </c>
      <c r="E169" s="81" t="s">
        <v>17</v>
      </c>
      <c r="F169" s="81" t="s">
        <v>17</v>
      </c>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row>
    <row r="170" spans="1:111" s="6" customFormat="1" ht="31.5" customHeight="1" x14ac:dyDescent="0.25">
      <c r="A170" s="40" t="s">
        <v>410</v>
      </c>
      <c r="B170" s="29" t="s">
        <v>383</v>
      </c>
      <c r="C170" s="36">
        <v>640</v>
      </c>
      <c r="D170" s="57" t="s">
        <v>9</v>
      </c>
      <c r="E170" s="81" t="s">
        <v>17</v>
      </c>
      <c r="F170" s="81" t="s">
        <v>17</v>
      </c>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row>
    <row r="171" spans="1:111" s="6" customFormat="1" ht="31.5" customHeight="1" x14ac:dyDescent="0.25">
      <c r="A171" s="40" t="s">
        <v>400</v>
      </c>
      <c r="B171" s="29" t="s">
        <v>339</v>
      </c>
      <c r="C171" s="36">
        <v>208</v>
      </c>
      <c r="D171" s="57" t="s">
        <v>9</v>
      </c>
      <c r="E171" s="81" t="s">
        <v>17</v>
      </c>
      <c r="F171" s="81" t="s">
        <v>17</v>
      </c>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row>
    <row r="172" spans="1:111" s="6" customFormat="1" ht="31.5" customHeight="1" x14ac:dyDescent="0.25">
      <c r="A172" s="40" t="s">
        <v>432</v>
      </c>
      <c r="B172" s="29" t="s">
        <v>366</v>
      </c>
      <c r="C172" s="36">
        <v>1600</v>
      </c>
      <c r="D172" s="57" t="s">
        <v>9</v>
      </c>
      <c r="E172" s="81" t="s">
        <v>10</v>
      </c>
      <c r="F172" s="81" t="s">
        <v>10</v>
      </c>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row>
    <row r="173" spans="1:111" ht="32.25" customHeight="1" x14ac:dyDescent="0.25">
      <c r="A173" s="87" t="s">
        <v>441</v>
      </c>
      <c r="B173" s="38" t="s">
        <v>297</v>
      </c>
      <c r="C173" s="36">
        <f>400/1.19</f>
        <v>336.1344537815126</v>
      </c>
      <c r="D173" s="46" t="s">
        <v>481</v>
      </c>
      <c r="E173" s="64" t="s">
        <v>10</v>
      </c>
      <c r="F173" s="64" t="s">
        <v>10</v>
      </c>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row>
    <row r="174" spans="1:111" ht="33.75" customHeight="1" x14ac:dyDescent="0.25">
      <c r="A174" s="87" t="s">
        <v>482</v>
      </c>
      <c r="B174" s="38" t="s">
        <v>297</v>
      </c>
      <c r="C174" s="36">
        <v>286</v>
      </c>
      <c r="D174" s="46" t="s">
        <v>481</v>
      </c>
      <c r="E174" s="64" t="s">
        <v>10</v>
      </c>
      <c r="F174" s="64" t="s">
        <v>10</v>
      </c>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row>
    <row r="175" spans="1:111" ht="26.25" customHeight="1" x14ac:dyDescent="0.25">
      <c r="A175" s="87" t="s">
        <v>507</v>
      </c>
      <c r="B175" s="38" t="s">
        <v>508</v>
      </c>
      <c r="C175" s="36">
        <v>3000</v>
      </c>
      <c r="D175" s="57" t="s">
        <v>9</v>
      </c>
      <c r="E175" s="64" t="s">
        <v>10</v>
      </c>
      <c r="F175" s="64" t="s">
        <v>11</v>
      </c>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row>
    <row r="176" spans="1:111" ht="18.75" customHeight="1" x14ac:dyDescent="0.25">
      <c r="A176" s="87" t="s">
        <v>544</v>
      </c>
      <c r="B176" s="38" t="s">
        <v>545</v>
      </c>
      <c r="C176" s="36">
        <v>220</v>
      </c>
      <c r="D176" s="57" t="s">
        <v>9</v>
      </c>
      <c r="E176" s="64" t="s">
        <v>11</v>
      </c>
      <c r="F176" s="64" t="s">
        <v>100</v>
      </c>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row>
    <row r="177" spans="1:110" ht="38.25" customHeight="1" x14ac:dyDescent="0.25">
      <c r="A177" s="87" t="s">
        <v>604</v>
      </c>
      <c r="B177" s="38" t="s">
        <v>383</v>
      </c>
      <c r="C177" s="36">
        <v>14787</v>
      </c>
      <c r="D177" s="57" t="s">
        <v>9</v>
      </c>
      <c r="E177" s="64" t="s">
        <v>100</v>
      </c>
      <c r="F177" s="64" t="s">
        <v>100</v>
      </c>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row>
    <row r="178" spans="1:110" ht="38.25" x14ac:dyDescent="0.25">
      <c r="A178" s="87" t="s">
        <v>617</v>
      </c>
      <c r="B178" s="38" t="s">
        <v>618</v>
      </c>
      <c r="C178" s="36">
        <v>200</v>
      </c>
      <c r="D178" s="57" t="s">
        <v>9</v>
      </c>
      <c r="E178" s="64" t="s">
        <v>100</v>
      </c>
      <c r="F178" s="64" t="s">
        <v>100</v>
      </c>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row>
    <row r="179" spans="1:110" ht="24.75" customHeight="1" x14ac:dyDescent="0.25">
      <c r="A179" s="87" t="s">
        <v>629</v>
      </c>
      <c r="B179" s="38" t="s">
        <v>630</v>
      </c>
      <c r="C179" s="36">
        <v>15150</v>
      </c>
      <c r="D179" s="57" t="s">
        <v>9</v>
      </c>
      <c r="E179" s="64" t="s">
        <v>100</v>
      </c>
      <c r="F179" s="64" t="s">
        <v>103</v>
      </c>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row>
    <row r="180" spans="1:110" ht="24.75" customHeight="1" x14ac:dyDescent="0.25">
      <c r="A180" s="87" t="s">
        <v>650</v>
      </c>
      <c r="B180" s="38" t="s">
        <v>545</v>
      </c>
      <c r="C180" s="36">
        <v>660</v>
      </c>
      <c r="D180" s="57" t="s">
        <v>9</v>
      </c>
      <c r="E180" s="64" t="s">
        <v>100</v>
      </c>
      <c r="F180" s="64" t="s">
        <v>100</v>
      </c>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row>
    <row r="181" spans="1:110" ht="24.75" customHeight="1" x14ac:dyDescent="0.25">
      <c r="A181" s="87" t="s">
        <v>702</v>
      </c>
      <c r="B181" s="38" t="s">
        <v>618</v>
      </c>
      <c r="C181" s="36">
        <v>890</v>
      </c>
      <c r="D181" s="57" t="s">
        <v>9</v>
      </c>
      <c r="E181" s="64" t="s">
        <v>103</v>
      </c>
      <c r="F181" s="64" t="s">
        <v>103</v>
      </c>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row>
    <row r="182" spans="1:110" ht="24.75" customHeight="1" x14ac:dyDescent="0.25">
      <c r="A182" s="87" t="s">
        <v>727</v>
      </c>
      <c r="B182" s="38" t="s">
        <v>630</v>
      </c>
      <c r="C182" s="36">
        <f>19200+7200</f>
        <v>26400</v>
      </c>
      <c r="D182" s="57" t="s">
        <v>9</v>
      </c>
      <c r="E182" s="64" t="s">
        <v>103</v>
      </c>
      <c r="F182" s="64" t="s">
        <v>90</v>
      </c>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row>
    <row r="183" spans="1:110" ht="24.75" customHeight="1" x14ac:dyDescent="0.25">
      <c r="A183" s="87" t="s">
        <v>728</v>
      </c>
      <c r="B183" s="38" t="s">
        <v>729</v>
      </c>
      <c r="C183" s="36">
        <v>9600</v>
      </c>
      <c r="D183" s="57" t="s">
        <v>9</v>
      </c>
      <c r="E183" s="64" t="s">
        <v>103</v>
      </c>
      <c r="F183" s="64" t="s">
        <v>103</v>
      </c>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row>
    <row r="184" spans="1:110" ht="24.75" customHeight="1" x14ac:dyDescent="0.25">
      <c r="A184" s="87" t="s">
        <v>730</v>
      </c>
      <c r="B184" s="38" t="s">
        <v>731</v>
      </c>
      <c r="C184" s="36">
        <v>100</v>
      </c>
      <c r="D184" s="57" t="s">
        <v>9</v>
      </c>
      <c r="E184" s="64" t="s">
        <v>103</v>
      </c>
      <c r="F184" s="64" t="s">
        <v>103</v>
      </c>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row>
    <row r="185" spans="1:110" ht="24.75" customHeight="1" x14ac:dyDescent="0.25">
      <c r="A185" s="87" t="s">
        <v>767</v>
      </c>
      <c r="B185" s="38" t="s">
        <v>768</v>
      </c>
      <c r="C185" s="36">
        <v>23000</v>
      </c>
      <c r="D185" s="57" t="s">
        <v>9</v>
      </c>
      <c r="E185" s="64" t="s">
        <v>90</v>
      </c>
      <c r="F185" s="64" t="s">
        <v>90</v>
      </c>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row>
    <row r="186" spans="1:110" ht="38.25" customHeight="1" x14ac:dyDescent="0.25">
      <c r="A186" s="87" t="s">
        <v>828</v>
      </c>
      <c r="B186" s="38" t="s">
        <v>297</v>
      </c>
      <c r="C186" s="36">
        <v>1030</v>
      </c>
      <c r="D186" s="57" t="s">
        <v>9</v>
      </c>
      <c r="E186" s="64" t="s">
        <v>90</v>
      </c>
      <c r="F186" s="64" t="s">
        <v>90</v>
      </c>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row>
    <row r="187" spans="1:110" ht="24.75" customHeight="1" x14ac:dyDescent="0.25">
      <c r="A187" s="87" t="s">
        <v>812</v>
      </c>
      <c r="B187" s="38" t="s">
        <v>813</v>
      </c>
      <c r="C187" s="36">
        <v>7200</v>
      </c>
      <c r="D187" s="57" t="s">
        <v>9</v>
      </c>
      <c r="E187" s="64" t="s">
        <v>90</v>
      </c>
      <c r="F187" s="64" t="s">
        <v>91</v>
      </c>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row>
    <row r="188" spans="1:110" ht="24.75" customHeight="1" x14ac:dyDescent="0.25">
      <c r="A188" s="87" t="s">
        <v>837</v>
      </c>
      <c r="B188" s="38" t="s">
        <v>297</v>
      </c>
      <c r="C188" s="36">
        <v>147</v>
      </c>
      <c r="D188" s="57" t="s">
        <v>9</v>
      </c>
      <c r="E188" s="64" t="s">
        <v>91</v>
      </c>
      <c r="F188" s="64" t="s">
        <v>91</v>
      </c>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row>
    <row r="189" spans="1:110" ht="24.75" customHeight="1" x14ac:dyDescent="0.25">
      <c r="A189" s="87" t="s">
        <v>910</v>
      </c>
      <c r="B189" s="38" t="s">
        <v>911</v>
      </c>
      <c r="C189" s="36">
        <v>150</v>
      </c>
      <c r="D189" s="57" t="s">
        <v>9</v>
      </c>
      <c r="E189" s="64" t="s">
        <v>91</v>
      </c>
      <c r="F189" s="64" t="s">
        <v>105</v>
      </c>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row>
    <row r="190" spans="1:110" ht="24.75" customHeight="1" x14ac:dyDescent="0.25">
      <c r="A190" s="87" t="s">
        <v>924</v>
      </c>
      <c r="B190" s="38" t="s">
        <v>297</v>
      </c>
      <c r="C190" s="36">
        <v>3122</v>
      </c>
      <c r="D190" s="57" t="s">
        <v>9</v>
      </c>
      <c r="E190" s="64" t="s">
        <v>91</v>
      </c>
      <c r="F190" s="64" t="s">
        <v>105</v>
      </c>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row>
    <row r="191" spans="1:110" ht="24.75" customHeight="1" x14ac:dyDescent="0.25">
      <c r="A191" s="87" t="s">
        <v>925</v>
      </c>
      <c r="B191" s="38" t="s">
        <v>297</v>
      </c>
      <c r="C191" s="36">
        <v>1100</v>
      </c>
      <c r="D191" s="57" t="s">
        <v>9</v>
      </c>
      <c r="E191" s="64" t="s">
        <v>91</v>
      </c>
      <c r="F191" s="64" t="s">
        <v>37</v>
      </c>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row>
    <row r="192" spans="1:110" ht="24.75" customHeight="1" x14ac:dyDescent="0.25">
      <c r="A192" s="87" t="s">
        <v>970</v>
      </c>
      <c r="B192" s="38" t="s">
        <v>971</v>
      </c>
      <c r="C192" s="36">
        <v>180</v>
      </c>
      <c r="D192" s="57" t="s">
        <v>9</v>
      </c>
      <c r="E192" s="64" t="s">
        <v>105</v>
      </c>
      <c r="F192" s="64" t="s">
        <v>105</v>
      </c>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row>
    <row r="193" spans="1:110" ht="43.5" customHeight="1" x14ac:dyDescent="0.25">
      <c r="A193" s="87" t="s">
        <v>1003</v>
      </c>
      <c r="B193" s="38" t="s">
        <v>297</v>
      </c>
      <c r="C193" s="36">
        <v>12400</v>
      </c>
      <c r="D193" s="57" t="s">
        <v>9</v>
      </c>
      <c r="E193" s="64" t="s">
        <v>105</v>
      </c>
      <c r="F193" s="64" t="s">
        <v>105</v>
      </c>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row>
    <row r="194" spans="1:110" ht="24.75" customHeight="1" x14ac:dyDescent="0.25">
      <c r="A194" s="87" t="s">
        <v>1004</v>
      </c>
      <c r="B194" s="38" t="s">
        <v>1007</v>
      </c>
      <c r="C194" s="36">
        <v>1530</v>
      </c>
      <c r="D194" s="57" t="s">
        <v>9</v>
      </c>
      <c r="E194" s="64" t="s">
        <v>105</v>
      </c>
      <c r="F194" s="64" t="s">
        <v>105</v>
      </c>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row>
    <row r="195" spans="1:110" ht="24.75" customHeight="1" x14ac:dyDescent="0.25">
      <c r="A195" s="87" t="s">
        <v>1005</v>
      </c>
      <c r="B195" s="38" t="s">
        <v>1007</v>
      </c>
      <c r="C195" s="36">
        <v>10700</v>
      </c>
      <c r="D195" s="57" t="s">
        <v>9</v>
      </c>
      <c r="E195" s="64" t="s">
        <v>105</v>
      </c>
      <c r="F195" s="64" t="s">
        <v>105</v>
      </c>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row>
    <row r="196" spans="1:110" ht="24.75" customHeight="1" x14ac:dyDescent="0.25">
      <c r="A196" s="87" t="s">
        <v>1006</v>
      </c>
      <c r="B196" s="38" t="s">
        <v>1007</v>
      </c>
      <c r="C196" s="36">
        <v>24900</v>
      </c>
      <c r="D196" s="57" t="s">
        <v>9</v>
      </c>
      <c r="E196" s="64" t="s">
        <v>105</v>
      </c>
      <c r="F196" s="64" t="s">
        <v>105</v>
      </c>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row>
    <row r="197" spans="1:110" ht="24.75" customHeight="1" x14ac:dyDescent="0.25">
      <c r="A197" s="87" t="s">
        <v>1015</v>
      </c>
      <c r="B197" s="29" t="s">
        <v>366</v>
      </c>
      <c r="C197" s="36">
        <v>3850</v>
      </c>
      <c r="D197" s="57" t="s">
        <v>9</v>
      </c>
      <c r="E197" s="64" t="s">
        <v>105</v>
      </c>
      <c r="F197" s="64" t="s">
        <v>105</v>
      </c>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row>
    <row r="198" spans="1:110" ht="24.75" customHeight="1" x14ac:dyDescent="0.25">
      <c r="A198" s="87" t="s">
        <v>1025</v>
      </c>
      <c r="B198" s="38" t="s">
        <v>1026</v>
      </c>
      <c r="C198" s="36">
        <v>13000</v>
      </c>
      <c r="D198" s="46" t="s">
        <v>9</v>
      </c>
      <c r="E198" s="64" t="s">
        <v>105</v>
      </c>
      <c r="F198" s="64" t="s">
        <v>105</v>
      </c>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row>
    <row r="199" spans="1:110" ht="24.75" customHeight="1" x14ac:dyDescent="0.25">
      <c r="A199" s="87" t="s">
        <v>1061</v>
      </c>
      <c r="B199" s="38" t="s">
        <v>1037</v>
      </c>
      <c r="C199" s="36">
        <v>46400</v>
      </c>
      <c r="D199" s="46" t="s">
        <v>9</v>
      </c>
      <c r="E199" s="64" t="s">
        <v>105</v>
      </c>
      <c r="F199" s="64" t="s">
        <v>37</v>
      </c>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row>
    <row r="200" spans="1:110" ht="24.75" customHeight="1" x14ac:dyDescent="0.25">
      <c r="A200" s="87" t="s">
        <v>1008</v>
      </c>
      <c r="B200" s="38" t="s">
        <v>1007</v>
      </c>
      <c r="C200" s="36">
        <v>4000</v>
      </c>
      <c r="D200" s="57" t="s">
        <v>9</v>
      </c>
      <c r="E200" s="64" t="s">
        <v>105</v>
      </c>
      <c r="F200" s="64" t="s">
        <v>105</v>
      </c>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row>
    <row r="201" spans="1:110" ht="24.75" customHeight="1" x14ac:dyDescent="0.25">
      <c r="A201" s="87" t="s">
        <v>1012</v>
      </c>
      <c r="B201" s="38" t="s">
        <v>1007</v>
      </c>
      <c r="C201" s="36">
        <v>2200</v>
      </c>
      <c r="D201" s="57" t="s">
        <v>9</v>
      </c>
      <c r="E201" s="64" t="s">
        <v>105</v>
      </c>
      <c r="F201" s="64" t="s">
        <v>105</v>
      </c>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row>
    <row r="202" spans="1:110" ht="24.75" customHeight="1" x14ac:dyDescent="0.25">
      <c r="A202" s="87" t="s">
        <v>1018</v>
      </c>
      <c r="B202" s="38" t="s">
        <v>630</v>
      </c>
      <c r="C202" s="36">
        <v>2200</v>
      </c>
      <c r="D202" s="46" t="s">
        <v>9</v>
      </c>
      <c r="E202" s="64" t="s">
        <v>105</v>
      </c>
      <c r="F202" s="64" t="s">
        <v>105</v>
      </c>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row>
    <row r="203" spans="1:110" ht="24.75" customHeight="1" x14ac:dyDescent="0.25">
      <c r="A203" s="87" t="s">
        <v>1095</v>
      </c>
      <c r="B203" s="38" t="s">
        <v>1132</v>
      </c>
      <c r="C203" s="36">
        <v>300</v>
      </c>
      <c r="D203" s="46" t="s">
        <v>9</v>
      </c>
      <c r="E203" s="64" t="s">
        <v>37</v>
      </c>
      <c r="F203" s="64" t="s">
        <v>37</v>
      </c>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row>
    <row r="204" spans="1:110" ht="24.75" customHeight="1" x14ac:dyDescent="0.25">
      <c r="A204" s="87" t="s">
        <v>1189</v>
      </c>
      <c r="B204" s="38" t="s">
        <v>729</v>
      </c>
      <c r="C204" s="36">
        <v>13200</v>
      </c>
      <c r="D204" s="46" t="s">
        <v>9</v>
      </c>
      <c r="E204" s="64" t="s">
        <v>1178</v>
      </c>
      <c r="F204" s="64" t="s">
        <v>38</v>
      </c>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row>
    <row r="205" spans="1:110" ht="24.75" customHeight="1" x14ac:dyDescent="0.25">
      <c r="A205" s="87" t="s">
        <v>1238</v>
      </c>
      <c r="B205" s="38" t="s">
        <v>1239</v>
      </c>
      <c r="C205" s="36">
        <v>1317</v>
      </c>
      <c r="D205" s="46" t="s">
        <v>9</v>
      </c>
      <c r="E205" s="64" t="s">
        <v>22</v>
      </c>
      <c r="F205" s="64" t="s">
        <v>22</v>
      </c>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row>
    <row r="206" spans="1:110" ht="24.75" customHeight="1" x14ac:dyDescent="0.25">
      <c r="A206" s="87" t="s">
        <v>1295</v>
      </c>
      <c r="B206" s="38" t="s">
        <v>1296</v>
      </c>
      <c r="C206" s="36">
        <v>1300</v>
      </c>
      <c r="D206" s="46" t="s">
        <v>9</v>
      </c>
      <c r="E206" s="64" t="s">
        <v>22</v>
      </c>
      <c r="F206" s="64" t="s">
        <v>22</v>
      </c>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row>
    <row r="207" spans="1:110" s="6" customFormat="1" ht="37.5" customHeight="1" x14ac:dyDescent="0.25">
      <c r="A207" s="80" t="s">
        <v>294</v>
      </c>
      <c r="B207" s="29"/>
      <c r="C207" s="36"/>
      <c r="D207" s="41"/>
      <c r="E207" s="38"/>
      <c r="F207" s="38"/>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row>
    <row r="208" spans="1:110" s="6" customFormat="1" ht="43.5" customHeight="1" x14ac:dyDescent="0.25">
      <c r="A208" s="1" t="s">
        <v>1317</v>
      </c>
      <c r="B208" s="43" t="s">
        <v>15</v>
      </c>
      <c r="C208" s="36"/>
      <c r="D208" s="34"/>
      <c r="E208" s="136"/>
      <c r="F208" s="136"/>
    </row>
    <row r="209" spans="1:111" ht="27" customHeight="1" x14ac:dyDescent="0.25">
      <c r="A209" s="82" t="s">
        <v>296</v>
      </c>
      <c r="B209" s="83" t="s">
        <v>282</v>
      </c>
      <c r="C209" s="25">
        <v>640</v>
      </c>
      <c r="D209" s="57" t="s">
        <v>283</v>
      </c>
      <c r="E209" s="81" t="s">
        <v>12</v>
      </c>
      <c r="F209" s="84" t="s">
        <v>12</v>
      </c>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row>
    <row r="210" spans="1:111" ht="27" customHeight="1" x14ac:dyDescent="0.25">
      <c r="A210" s="82" t="s">
        <v>363</v>
      </c>
      <c r="B210" s="83"/>
      <c r="C210" s="25">
        <f>26+2*20+8*2+2*55</f>
        <v>192</v>
      </c>
      <c r="D210" s="57" t="s">
        <v>9</v>
      </c>
      <c r="E210" s="81" t="s">
        <v>17</v>
      </c>
      <c r="F210" s="81" t="s">
        <v>17</v>
      </c>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row>
    <row r="211" spans="1:111" ht="27" customHeight="1" x14ac:dyDescent="0.25">
      <c r="A211" s="82" t="s">
        <v>404</v>
      </c>
      <c r="B211" s="83" t="s">
        <v>420</v>
      </c>
      <c r="C211" s="25">
        <v>5306</v>
      </c>
      <c r="D211" s="57" t="s">
        <v>9</v>
      </c>
      <c r="E211" s="81" t="s">
        <v>17</v>
      </c>
      <c r="F211" s="81" t="s">
        <v>10</v>
      </c>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row>
    <row r="212" spans="1:111" ht="27" customHeight="1" x14ac:dyDescent="0.25">
      <c r="A212" s="82" t="s">
        <v>405</v>
      </c>
      <c r="B212" s="83" t="s">
        <v>420</v>
      </c>
      <c r="C212" s="25">
        <v>418</v>
      </c>
      <c r="D212" s="57" t="s">
        <v>9</v>
      </c>
      <c r="E212" s="81" t="s">
        <v>17</v>
      </c>
      <c r="F212" s="81" t="s">
        <v>17</v>
      </c>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row>
    <row r="213" spans="1:111" ht="27" customHeight="1" x14ac:dyDescent="0.25">
      <c r="A213" s="144" t="s">
        <v>433</v>
      </c>
      <c r="B213" s="86" t="s">
        <v>420</v>
      </c>
      <c r="C213" s="25">
        <f>2164-C229</f>
        <v>1234</v>
      </c>
      <c r="D213" s="46" t="s">
        <v>9</v>
      </c>
      <c r="E213" s="84" t="s">
        <v>10</v>
      </c>
      <c r="F213" s="81" t="s">
        <v>10</v>
      </c>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row>
    <row r="214" spans="1:111" ht="25.5" x14ac:dyDescent="0.25">
      <c r="A214" s="40" t="s">
        <v>506</v>
      </c>
      <c r="B214" s="29" t="s">
        <v>439</v>
      </c>
      <c r="C214" s="36">
        <v>579</v>
      </c>
      <c r="D214" s="46" t="s">
        <v>9</v>
      </c>
      <c r="E214" s="38" t="s">
        <v>10</v>
      </c>
      <c r="F214" s="38" t="s">
        <v>10</v>
      </c>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row>
    <row r="215" spans="1:111" ht="25.5" x14ac:dyDescent="0.25">
      <c r="A215" s="40" t="s">
        <v>514</v>
      </c>
      <c r="B215" s="29" t="s">
        <v>439</v>
      </c>
      <c r="C215" s="36">
        <v>33</v>
      </c>
      <c r="D215" s="46" t="s">
        <v>9</v>
      </c>
      <c r="E215" s="38" t="s">
        <v>10</v>
      </c>
      <c r="F215" s="38" t="s">
        <v>10</v>
      </c>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row>
    <row r="216" spans="1:111" ht="25.5" x14ac:dyDescent="0.25">
      <c r="A216" s="40" t="s">
        <v>515</v>
      </c>
      <c r="B216" s="29" t="s">
        <v>439</v>
      </c>
      <c r="C216" s="36">
        <v>1060</v>
      </c>
      <c r="D216" s="46" t="s">
        <v>9</v>
      </c>
      <c r="E216" s="38" t="s">
        <v>11</v>
      </c>
      <c r="F216" s="38" t="s">
        <v>11</v>
      </c>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row>
    <row r="217" spans="1:111" ht="46.5" customHeight="1" x14ac:dyDescent="0.25">
      <c r="A217" s="40" t="s">
        <v>613</v>
      </c>
      <c r="B217" s="29" t="s">
        <v>439</v>
      </c>
      <c r="C217" s="36">
        <v>3028.2</v>
      </c>
      <c r="D217" s="46" t="s">
        <v>9</v>
      </c>
      <c r="E217" s="38" t="s">
        <v>100</v>
      </c>
      <c r="F217" s="38" t="s">
        <v>100</v>
      </c>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row>
    <row r="218" spans="1:111" ht="46.5" customHeight="1" x14ac:dyDescent="0.25">
      <c r="A218" s="40" t="s">
        <v>791</v>
      </c>
      <c r="B218" s="29" t="s">
        <v>792</v>
      </c>
      <c r="C218" s="36">
        <f>1440+1200+75+60</f>
        <v>2775</v>
      </c>
      <c r="D218" s="46" t="s">
        <v>9</v>
      </c>
      <c r="E218" s="38" t="s">
        <v>90</v>
      </c>
      <c r="F218" s="38" t="s">
        <v>90</v>
      </c>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row>
    <row r="219" spans="1:111" ht="31.5" customHeight="1" x14ac:dyDescent="0.25">
      <c r="A219" s="40" t="s">
        <v>803</v>
      </c>
      <c r="B219" s="29" t="s">
        <v>15</v>
      </c>
      <c r="C219" s="36">
        <f>51*20+53*26</f>
        <v>2398</v>
      </c>
      <c r="D219" s="46" t="s">
        <v>9</v>
      </c>
      <c r="E219" s="38" t="s">
        <v>90</v>
      </c>
      <c r="F219" s="38" t="s">
        <v>90</v>
      </c>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row>
    <row r="220" spans="1:111" ht="31.5" customHeight="1" x14ac:dyDescent="0.25">
      <c r="A220" s="40" t="s">
        <v>840</v>
      </c>
      <c r="B220" s="29" t="s">
        <v>841</v>
      </c>
      <c r="C220" s="36">
        <v>220</v>
      </c>
      <c r="D220" s="46" t="s">
        <v>9</v>
      </c>
      <c r="E220" s="38" t="s">
        <v>91</v>
      </c>
      <c r="F220" s="38" t="s">
        <v>91</v>
      </c>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row>
    <row r="221" spans="1:111" ht="31.5" customHeight="1" x14ac:dyDescent="0.25">
      <c r="A221" s="40" t="s">
        <v>898</v>
      </c>
      <c r="B221" s="29" t="s">
        <v>897</v>
      </c>
      <c r="C221" s="36">
        <v>900</v>
      </c>
      <c r="D221" s="46" t="s">
        <v>9</v>
      </c>
      <c r="E221" s="38" t="s">
        <v>91</v>
      </c>
      <c r="F221" s="38" t="s">
        <v>91</v>
      </c>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row>
    <row r="222" spans="1:111" ht="31.5" customHeight="1" x14ac:dyDescent="0.25">
      <c r="A222" s="40" t="s">
        <v>1177</v>
      </c>
      <c r="B222" s="29" t="s">
        <v>15</v>
      </c>
      <c r="C222" s="36">
        <v>860</v>
      </c>
      <c r="D222" s="46" t="s">
        <v>9</v>
      </c>
      <c r="E222" s="38" t="s">
        <v>1178</v>
      </c>
      <c r="F222" s="38" t="s">
        <v>38</v>
      </c>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row>
    <row r="223" spans="1:111" ht="31.5" customHeight="1" x14ac:dyDescent="0.25">
      <c r="A223" s="40" t="s">
        <v>1211</v>
      </c>
      <c r="B223" s="29" t="s">
        <v>15</v>
      </c>
      <c r="C223" s="36">
        <v>1008</v>
      </c>
      <c r="D223" s="46" t="s">
        <v>9</v>
      </c>
      <c r="E223" s="38" t="s">
        <v>38</v>
      </c>
      <c r="F223" s="38" t="s">
        <v>38</v>
      </c>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row>
    <row r="224" spans="1:111" ht="21.75" customHeight="1" x14ac:dyDescent="0.25">
      <c r="A224" s="40" t="s">
        <v>1240</v>
      </c>
      <c r="B224" s="29" t="s">
        <v>439</v>
      </c>
      <c r="C224" s="36">
        <v>183</v>
      </c>
      <c r="D224" s="46" t="s">
        <v>9</v>
      </c>
      <c r="E224" s="38" t="s">
        <v>22</v>
      </c>
      <c r="F224" s="38" t="s">
        <v>22</v>
      </c>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row>
    <row r="225" spans="1:110" ht="27" customHeight="1" x14ac:dyDescent="0.25">
      <c r="A225" s="80" t="s">
        <v>295</v>
      </c>
      <c r="B225" s="29"/>
      <c r="C225" s="36"/>
      <c r="D225" s="41"/>
      <c r="E225" s="38"/>
      <c r="F225" s="38"/>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row>
    <row r="226" spans="1:110" s="6" customFormat="1" ht="33.75" customHeight="1" x14ac:dyDescent="0.25">
      <c r="A226" s="1" t="s">
        <v>1318</v>
      </c>
      <c r="B226" s="43" t="s">
        <v>16</v>
      </c>
      <c r="C226" s="36"/>
      <c r="D226" s="8"/>
      <c r="E226" s="136"/>
      <c r="F226" s="136"/>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row>
    <row r="227" spans="1:110" ht="33.75" customHeight="1" x14ac:dyDescent="0.25">
      <c r="A227" s="40" t="s">
        <v>358</v>
      </c>
      <c r="B227" s="43" t="s">
        <v>333</v>
      </c>
      <c r="C227" s="36">
        <v>370</v>
      </c>
      <c r="D227" s="41" t="s">
        <v>9</v>
      </c>
      <c r="E227" s="38" t="s">
        <v>12</v>
      </c>
      <c r="F227" s="2" t="s">
        <v>12</v>
      </c>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row>
    <row r="228" spans="1:110" ht="33.75" customHeight="1" x14ac:dyDescent="0.25">
      <c r="A228" s="40" t="s">
        <v>402</v>
      </c>
      <c r="B228" s="43" t="s">
        <v>406</v>
      </c>
      <c r="C228" s="36">
        <v>367</v>
      </c>
      <c r="D228" s="57" t="s">
        <v>9</v>
      </c>
      <c r="E228" s="84" t="s">
        <v>17</v>
      </c>
      <c r="F228" s="84" t="s">
        <v>17</v>
      </c>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row>
    <row r="229" spans="1:110" ht="27" customHeight="1" x14ac:dyDescent="0.25">
      <c r="A229" s="40" t="s">
        <v>431</v>
      </c>
      <c r="B229" s="58" t="s">
        <v>434</v>
      </c>
      <c r="C229" s="49">
        <v>930</v>
      </c>
      <c r="D229" s="57" t="s">
        <v>9</v>
      </c>
      <c r="E229" s="81" t="s">
        <v>10</v>
      </c>
      <c r="F229" s="81" t="s">
        <v>10</v>
      </c>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row>
    <row r="230" spans="1:110" ht="37.5" customHeight="1" x14ac:dyDescent="0.25">
      <c r="A230" s="40" t="s">
        <v>440</v>
      </c>
      <c r="B230" s="58" t="s">
        <v>434</v>
      </c>
      <c r="C230" s="36">
        <v>78.150000000000006</v>
      </c>
      <c r="D230" s="57" t="s">
        <v>9</v>
      </c>
      <c r="E230" s="38" t="s">
        <v>10</v>
      </c>
      <c r="F230" s="38" t="s">
        <v>10</v>
      </c>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row>
    <row r="231" spans="1:110" ht="27" customHeight="1" x14ac:dyDescent="0.25">
      <c r="A231" s="40" t="s">
        <v>899</v>
      </c>
      <c r="B231" s="58" t="s">
        <v>16</v>
      </c>
      <c r="C231" s="36">
        <v>6000</v>
      </c>
      <c r="D231" s="57" t="s">
        <v>9</v>
      </c>
      <c r="E231" s="38" t="s">
        <v>91</v>
      </c>
      <c r="F231" s="38" t="s">
        <v>105</v>
      </c>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row>
    <row r="232" spans="1:110" ht="39.75" customHeight="1" x14ac:dyDescent="0.25">
      <c r="A232" s="40" t="s">
        <v>927</v>
      </c>
      <c r="B232" s="58" t="s">
        <v>928</v>
      </c>
      <c r="C232" s="36">
        <v>30</v>
      </c>
      <c r="D232" s="57" t="s">
        <v>9</v>
      </c>
      <c r="E232" s="38" t="s">
        <v>91</v>
      </c>
      <c r="F232" s="38" t="s">
        <v>91</v>
      </c>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row>
    <row r="233" spans="1:110" ht="36.75" customHeight="1" x14ac:dyDescent="0.25">
      <c r="A233" s="40" t="s">
        <v>1094</v>
      </c>
      <c r="B233" s="58" t="s">
        <v>1093</v>
      </c>
      <c r="C233" s="36">
        <v>450</v>
      </c>
      <c r="D233" s="57" t="s">
        <v>9</v>
      </c>
      <c r="E233" s="38" t="s">
        <v>37</v>
      </c>
      <c r="F233" s="38" t="s">
        <v>37</v>
      </c>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row>
    <row r="234" spans="1:110" ht="43.5" customHeight="1" x14ac:dyDescent="0.25">
      <c r="A234" s="40" t="s">
        <v>1175</v>
      </c>
      <c r="B234" s="58" t="s">
        <v>1176</v>
      </c>
      <c r="C234" s="36">
        <v>970</v>
      </c>
      <c r="D234" s="57" t="s">
        <v>9</v>
      </c>
      <c r="E234" s="38" t="s">
        <v>38</v>
      </c>
      <c r="F234" s="38" t="s">
        <v>22</v>
      </c>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row>
    <row r="235" spans="1:110" s="6" customFormat="1" ht="63.75" x14ac:dyDescent="0.25">
      <c r="A235" s="145" t="s">
        <v>300</v>
      </c>
      <c r="B235" s="9" t="s">
        <v>286</v>
      </c>
      <c r="C235" s="146">
        <f>SUM(C236:C237)</f>
        <v>1970</v>
      </c>
      <c r="D235" s="8"/>
      <c r="E235" s="147"/>
      <c r="F235" s="147"/>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row>
    <row r="236" spans="1:110" ht="24" customHeight="1" x14ac:dyDescent="0.25">
      <c r="A236" s="87" t="s">
        <v>287</v>
      </c>
      <c r="B236" s="38" t="s">
        <v>290</v>
      </c>
      <c r="C236" s="36">
        <v>1700</v>
      </c>
      <c r="D236" s="41" t="s">
        <v>9</v>
      </c>
      <c r="E236" s="64" t="s">
        <v>12</v>
      </c>
      <c r="F236" s="64" t="s">
        <v>12</v>
      </c>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row>
    <row r="237" spans="1:110" ht="21.75" customHeight="1" x14ac:dyDescent="0.25">
      <c r="A237" s="87" t="s">
        <v>288</v>
      </c>
      <c r="B237" s="38" t="s">
        <v>289</v>
      </c>
      <c r="C237" s="36">
        <v>270</v>
      </c>
      <c r="D237" s="41" t="s">
        <v>9</v>
      </c>
      <c r="E237" s="64" t="s">
        <v>12</v>
      </c>
      <c r="F237" s="64" t="s">
        <v>12</v>
      </c>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row>
    <row r="238" spans="1:110" ht="51" x14ac:dyDescent="0.25">
      <c r="A238" s="87" t="s">
        <v>403</v>
      </c>
      <c r="B238" s="38" t="s">
        <v>407</v>
      </c>
      <c r="C238" s="36">
        <v>1345</v>
      </c>
      <c r="D238" s="46" t="s">
        <v>9</v>
      </c>
      <c r="E238" s="84" t="s">
        <v>17</v>
      </c>
      <c r="F238" s="84" t="s">
        <v>17</v>
      </c>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row>
    <row r="239" spans="1:110" x14ac:dyDescent="0.25">
      <c r="A239" s="87"/>
      <c r="B239" s="38"/>
      <c r="C239" s="36"/>
      <c r="D239" s="46"/>
      <c r="E239" s="84"/>
      <c r="F239" s="84"/>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row>
    <row r="240" spans="1:110" ht="27" customHeight="1" x14ac:dyDescent="0.25">
      <c r="A240" s="88" t="s">
        <v>293</v>
      </c>
      <c r="B240" s="139"/>
      <c r="C240" s="15"/>
      <c r="D240" s="4"/>
      <c r="E240" s="2"/>
      <c r="F240" s="2"/>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row>
    <row r="241" spans="1:110" ht="33" customHeight="1" x14ac:dyDescent="0.25">
      <c r="A241" s="1" t="s">
        <v>317</v>
      </c>
      <c r="B241" s="74" t="s">
        <v>39</v>
      </c>
      <c r="C241" s="36"/>
      <c r="D241" s="41"/>
      <c r="E241" s="38"/>
      <c r="F241" s="38"/>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row>
    <row r="242" spans="1:110" ht="37.5" customHeight="1" x14ac:dyDescent="0.25">
      <c r="A242" s="40" t="s">
        <v>319</v>
      </c>
      <c r="B242" s="29" t="s">
        <v>318</v>
      </c>
      <c r="C242" s="36">
        <f>7500+4725</f>
        <v>12225</v>
      </c>
      <c r="D242" s="41" t="s">
        <v>277</v>
      </c>
      <c r="E242" s="38" t="s">
        <v>12</v>
      </c>
      <c r="F242" s="38" t="s">
        <v>12</v>
      </c>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row>
    <row r="243" spans="1:110" ht="39" customHeight="1" x14ac:dyDescent="0.25">
      <c r="A243" s="40" t="s">
        <v>395</v>
      </c>
      <c r="B243" s="29" t="s">
        <v>370</v>
      </c>
      <c r="C243" s="36">
        <f>1950+2*395</f>
        <v>2740</v>
      </c>
      <c r="D243" s="41" t="s">
        <v>9</v>
      </c>
      <c r="E243" s="38" t="s">
        <v>17</v>
      </c>
      <c r="F243" s="38" t="s">
        <v>17</v>
      </c>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row>
    <row r="244" spans="1:110" ht="39.75" customHeight="1" x14ac:dyDescent="0.25">
      <c r="A244" s="40" t="s">
        <v>394</v>
      </c>
      <c r="B244" s="29" t="s">
        <v>370</v>
      </c>
      <c r="C244" s="36">
        <f>970*4.95</f>
        <v>4801.5</v>
      </c>
      <c r="D244" s="41" t="s">
        <v>9</v>
      </c>
      <c r="E244" s="38" t="s">
        <v>17</v>
      </c>
      <c r="F244" s="38" t="s">
        <v>17</v>
      </c>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row>
    <row r="245" spans="1:110" ht="31.5" customHeight="1" x14ac:dyDescent="0.25">
      <c r="A245" s="40" t="s">
        <v>492</v>
      </c>
      <c r="B245" s="29" t="s">
        <v>438</v>
      </c>
      <c r="C245" s="36">
        <v>3000</v>
      </c>
      <c r="D245" s="41" t="s">
        <v>9</v>
      </c>
      <c r="E245" s="38" t="s">
        <v>17</v>
      </c>
      <c r="F245" s="38" t="s">
        <v>17</v>
      </c>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row>
    <row r="246" spans="1:110" ht="40.5" customHeight="1" x14ac:dyDescent="0.25">
      <c r="A246" s="40" t="s">
        <v>677</v>
      </c>
      <c r="B246" s="29" t="s">
        <v>39</v>
      </c>
      <c r="C246" s="36">
        <f>(4011+1912+1976+1856)*5</f>
        <v>48775</v>
      </c>
      <c r="D246" s="41" t="s">
        <v>9</v>
      </c>
      <c r="E246" s="38" t="s">
        <v>11</v>
      </c>
      <c r="F246" s="38" t="s">
        <v>100</v>
      </c>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row>
    <row r="247" spans="1:110" ht="40.5" customHeight="1" x14ac:dyDescent="0.25">
      <c r="A247" s="40" t="s">
        <v>954</v>
      </c>
      <c r="B247" s="29" t="s">
        <v>811</v>
      </c>
      <c r="C247" s="36">
        <v>200</v>
      </c>
      <c r="D247" s="41" t="s">
        <v>9</v>
      </c>
      <c r="E247" s="38" t="s">
        <v>90</v>
      </c>
      <c r="F247" s="38" t="s">
        <v>90</v>
      </c>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row>
    <row r="248" spans="1:110" ht="33" customHeight="1" x14ac:dyDescent="0.25">
      <c r="A248" s="40" t="s">
        <v>909</v>
      </c>
      <c r="B248" s="29" t="s">
        <v>370</v>
      </c>
      <c r="C248" s="36">
        <f>70+150+200+45+100+100+200+100+300+140*4+120+100+160</f>
        <v>2205</v>
      </c>
      <c r="D248" s="41" t="s">
        <v>9</v>
      </c>
      <c r="E248" s="38" t="s">
        <v>91</v>
      </c>
      <c r="F248" s="38" t="s">
        <v>105</v>
      </c>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row>
    <row r="249" spans="1:110" s="6" customFormat="1" ht="48" customHeight="1" x14ac:dyDescent="0.25">
      <c r="A249" s="145" t="s">
        <v>906</v>
      </c>
      <c r="B249" s="9" t="s">
        <v>301</v>
      </c>
      <c r="C249" s="146"/>
      <c r="D249" s="8"/>
      <c r="E249" s="147"/>
      <c r="F249" s="147"/>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row>
    <row r="250" spans="1:110" ht="27.75" customHeight="1" x14ac:dyDescent="0.25">
      <c r="A250" s="40" t="s">
        <v>284</v>
      </c>
      <c r="B250" s="74" t="s">
        <v>285</v>
      </c>
      <c r="C250" s="36">
        <v>100</v>
      </c>
      <c r="D250" s="41" t="s">
        <v>9</v>
      </c>
      <c r="E250" s="38" t="s">
        <v>12</v>
      </c>
      <c r="F250" s="38" t="s">
        <v>12</v>
      </c>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row>
    <row r="251" spans="1:110" ht="32.25" customHeight="1" x14ac:dyDescent="0.25">
      <c r="A251" s="40" t="s">
        <v>320</v>
      </c>
      <c r="B251" s="74" t="s">
        <v>328</v>
      </c>
      <c r="C251" s="36">
        <v>700</v>
      </c>
      <c r="D251" s="41" t="s">
        <v>9</v>
      </c>
      <c r="E251" s="38" t="s">
        <v>12</v>
      </c>
      <c r="F251" s="38" t="s">
        <v>12</v>
      </c>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row>
    <row r="252" spans="1:110" ht="26.25" customHeight="1" x14ac:dyDescent="0.25">
      <c r="A252" s="40" t="s">
        <v>543</v>
      </c>
      <c r="B252" s="58" t="s">
        <v>542</v>
      </c>
      <c r="C252" s="49">
        <v>550</v>
      </c>
      <c r="D252" s="89" t="s">
        <v>9</v>
      </c>
      <c r="E252" s="38" t="s">
        <v>11</v>
      </c>
      <c r="F252" s="2" t="s">
        <v>11</v>
      </c>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row>
    <row r="253" spans="1:110" ht="36" customHeight="1" x14ac:dyDescent="0.25">
      <c r="A253" s="40" t="s">
        <v>907</v>
      </c>
      <c r="B253" s="58" t="s">
        <v>908</v>
      </c>
      <c r="C253" s="49">
        <v>3200</v>
      </c>
      <c r="D253" s="89" t="s">
        <v>9</v>
      </c>
      <c r="E253" s="38" t="s">
        <v>91</v>
      </c>
      <c r="F253" s="2" t="s">
        <v>105</v>
      </c>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row>
    <row r="254" spans="1:110" ht="25.5" customHeight="1" x14ac:dyDescent="0.25">
      <c r="A254" s="40" t="s">
        <v>1158</v>
      </c>
      <c r="B254" s="43" t="s">
        <v>1160</v>
      </c>
      <c r="C254" s="36">
        <v>3200</v>
      </c>
      <c r="D254" s="41" t="s">
        <v>9</v>
      </c>
      <c r="E254" s="38" t="s">
        <v>37</v>
      </c>
      <c r="F254" s="38" t="s">
        <v>38</v>
      </c>
    </row>
    <row r="255" spans="1:110" ht="32.25" customHeight="1" x14ac:dyDescent="0.25">
      <c r="A255" s="1" t="s">
        <v>352</v>
      </c>
      <c r="B255" s="43" t="s">
        <v>353</v>
      </c>
      <c r="C255" s="36"/>
      <c r="D255" s="41"/>
      <c r="E255" s="38"/>
      <c r="F255" s="38"/>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row>
    <row r="256" spans="1:110" ht="22.5" customHeight="1" x14ac:dyDescent="0.25">
      <c r="A256" s="40" t="s">
        <v>354</v>
      </c>
      <c r="B256" s="43" t="s">
        <v>355</v>
      </c>
      <c r="C256" s="36">
        <v>3000</v>
      </c>
      <c r="D256" s="41" t="s">
        <v>9</v>
      </c>
      <c r="E256" s="41" t="s">
        <v>17</v>
      </c>
      <c r="F256" s="41" t="s">
        <v>10</v>
      </c>
    </row>
    <row r="257" spans="1:110" ht="22.5" customHeight="1" x14ac:dyDescent="0.25">
      <c r="A257" s="40" t="s">
        <v>1145</v>
      </c>
      <c r="B257" s="43" t="s">
        <v>1146</v>
      </c>
      <c r="C257" s="36">
        <v>1132</v>
      </c>
      <c r="D257" s="41" t="s">
        <v>9</v>
      </c>
      <c r="E257" s="41" t="s">
        <v>37</v>
      </c>
      <c r="F257" s="41" t="s">
        <v>38</v>
      </c>
    </row>
    <row r="258" spans="1:110" ht="22.5" customHeight="1" x14ac:dyDescent="0.25">
      <c r="A258" s="40" t="s">
        <v>1261</v>
      </c>
      <c r="B258" s="74" t="s">
        <v>1188</v>
      </c>
      <c r="C258" s="36">
        <f>3300</f>
        <v>3300</v>
      </c>
      <c r="D258" s="41" t="s">
        <v>9</v>
      </c>
      <c r="E258" s="41" t="s">
        <v>38</v>
      </c>
      <c r="F258" s="41" t="s">
        <v>38</v>
      </c>
    </row>
    <row r="259" spans="1:110" ht="28.5" customHeight="1" x14ac:dyDescent="0.25">
      <c r="A259" s="1" t="s">
        <v>1333</v>
      </c>
      <c r="B259" s="148" t="s">
        <v>40</v>
      </c>
      <c r="C259" s="36"/>
      <c r="D259" s="41"/>
      <c r="E259" s="38"/>
      <c r="F259" s="38"/>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row>
    <row r="260" spans="1:110" ht="36" customHeight="1" x14ac:dyDescent="0.25">
      <c r="A260" s="14" t="s">
        <v>1053</v>
      </c>
      <c r="B260" s="29" t="s">
        <v>1052</v>
      </c>
      <c r="C260" s="36">
        <v>1920</v>
      </c>
      <c r="D260" s="41" t="s">
        <v>9</v>
      </c>
      <c r="E260" s="38" t="s">
        <v>105</v>
      </c>
      <c r="F260" s="38" t="s">
        <v>37</v>
      </c>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row>
    <row r="261" spans="1:110" ht="36" customHeight="1" x14ac:dyDescent="0.25">
      <c r="A261" s="14" t="s">
        <v>1055</v>
      </c>
      <c r="B261" s="139" t="s">
        <v>1054</v>
      </c>
      <c r="C261" s="36">
        <f>1849*5+3050</f>
        <v>12295</v>
      </c>
      <c r="D261" s="41" t="s">
        <v>9</v>
      </c>
      <c r="E261" s="38" t="s">
        <v>105</v>
      </c>
      <c r="F261" s="38" t="s">
        <v>37</v>
      </c>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row>
    <row r="262" spans="1:110" ht="27" customHeight="1" x14ac:dyDescent="0.25">
      <c r="A262" s="80" t="s">
        <v>298</v>
      </c>
      <c r="B262" s="58"/>
      <c r="C262" s="49"/>
      <c r="D262" s="89"/>
      <c r="E262" s="38"/>
      <c r="F262" s="2"/>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row>
    <row r="263" spans="1:110" s="6" customFormat="1" ht="25.5" x14ac:dyDescent="0.25">
      <c r="A263" s="1" t="s">
        <v>155</v>
      </c>
      <c r="B263" s="135"/>
      <c r="C263" s="36"/>
      <c r="D263" s="89"/>
      <c r="E263" s="68"/>
      <c r="F263" s="68"/>
    </row>
    <row r="264" spans="1:110" ht="36" x14ac:dyDescent="0.25">
      <c r="A264" s="40" t="s">
        <v>308</v>
      </c>
      <c r="B264" s="43" t="s">
        <v>309</v>
      </c>
      <c r="C264" s="36">
        <v>134</v>
      </c>
      <c r="D264" s="41" t="s">
        <v>9</v>
      </c>
      <c r="E264" s="38" t="s">
        <v>12</v>
      </c>
      <c r="F264" s="38" t="s">
        <v>12</v>
      </c>
    </row>
    <row r="265" spans="1:110" ht="25.5" x14ac:dyDescent="0.25">
      <c r="A265" s="40" t="s">
        <v>498</v>
      </c>
      <c r="B265" s="43" t="s">
        <v>499</v>
      </c>
      <c r="C265" s="36">
        <v>1750</v>
      </c>
      <c r="D265" s="4" t="s">
        <v>9</v>
      </c>
      <c r="E265" s="38" t="s">
        <v>10</v>
      </c>
      <c r="F265" s="2" t="s">
        <v>11</v>
      </c>
    </row>
    <row r="266" spans="1:110" ht="16.5" customHeight="1" x14ac:dyDescent="0.25">
      <c r="A266" s="40" t="s">
        <v>500</v>
      </c>
      <c r="B266" s="43" t="s">
        <v>499</v>
      </c>
      <c r="C266" s="36">
        <v>875</v>
      </c>
      <c r="D266" s="4" t="s">
        <v>9</v>
      </c>
      <c r="E266" s="38" t="s">
        <v>10</v>
      </c>
      <c r="F266" s="2" t="s">
        <v>11</v>
      </c>
    </row>
    <row r="267" spans="1:110" ht="36.75" customHeight="1" x14ac:dyDescent="0.25">
      <c r="A267" s="40" t="s">
        <v>532</v>
      </c>
      <c r="B267" s="43" t="s">
        <v>533</v>
      </c>
      <c r="C267" s="36">
        <v>2561</v>
      </c>
      <c r="D267" s="89" t="s">
        <v>9</v>
      </c>
      <c r="E267" s="38" t="s">
        <v>11</v>
      </c>
      <c r="F267" s="2" t="s">
        <v>11</v>
      </c>
    </row>
    <row r="268" spans="1:110" ht="36.75" customHeight="1" x14ac:dyDescent="0.25">
      <c r="A268" s="40" t="s">
        <v>670</v>
      </c>
      <c r="B268" s="43" t="s">
        <v>669</v>
      </c>
      <c r="C268" s="36" t="s">
        <v>671</v>
      </c>
      <c r="D268" s="89" t="s">
        <v>9</v>
      </c>
      <c r="E268" s="38" t="s">
        <v>103</v>
      </c>
      <c r="F268" s="2" t="s">
        <v>103</v>
      </c>
    </row>
    <row r="269" spans="1:110" ht="36.75" customHeight="1" x14ac:dyDescent="0.25">
      <c r="A269" s="40" t="s">
        <v>789</v>
      </c>
      <c r="B269" s="43" t="s">
        <v>533</v>
      </c>
      <c r="C269" s="36">
        <f>100+45+100+24+50+40+30+40+80+40+50</f>
        <v>599</v>
      </c>
      <c r="D269" s="89" t="s">
        <v>790</v>
      </c>
      <c r="E269" s="38" t="s">
        <v>103</v>
      </c>
      <c r="F269" s="2" t="s">
        <v>103</v>
      </c>
    </row>
    <row r="270" spans="1:110" ht="27.75" customHeight="1" x14ac:dyDescent="0.25">
      <c r="A270" s="40" t="s">
        <v>912</v>
      </c>
      <c r="B270" s="43" t="s">
        <v>913</v>
      </c>
      <c r="C270" s="36">
        <v>212</v>
      </c>
      <c r="D270" s="89" t="s">
        <v>9</v>
      </c>
      <c r="E270" s="38" t="s">
        <v>91</v>
      </c>
      <c r="F270" s="2" t="s">
        <v>105</v>
      </c>
    </row>
    <row r="271" spans="1:110" ht="25.5" customHeight="1" x14ac:dyDescent="0.25">
      <c r="A271" s="40" t="s">
        <v>947</v>
      </c>
      <c r="B271" s="43" t="s">
        <v>533</v>
      </c>
      <c r="C271" s="36">
        <v>1526</v>
      </c>
      <c r="D271" s="89" t="s">
        <v>9</v>
      </c>
      <c r="E271" s="38" t="s">
        <v>105</v>
      </c>
      <c r="F271" s="2" t="s">
        <v>105</v>
      </c>
    </row>
    <row r="272" spans="1:110" ht="38.25" x14ac:dyDescent="0.25">
      <c r="A272" s="40" t="s">
        <v>1101</v>
      </c>
      <c r="B272" s="43" t="s">
        <v>533</v>
      </c>
      <c r="C272" s="36">
        <v>2495</v>
      </c>
      <c r="D272" s="89" t="s">
        <v>9</v>
      </c>
      <c r="E272" s="38" t="s">
        <v>37</v>
      </c>
      <c r="F272" s="2" t="s">
        <v>37</v>
      </c>
    </row>
    <row r="273" spans="1:111" ht="39" customHeight="1" x14ac:dyDescent="0.25">
      <c r="A273" s="40" t="s">
        <v>1173</v>
      </c>
      <c r="B273" s="43" t="s">
        <v>533</v>
      </c>
      <c r="C273" s="36">
        <v>2500</v>
      </c>
      <c r="D273" s="89" t="s">
        <v>9</v>
      </c>
      <c r="E273" s="38" t="s">
        <v>38</v>
      </c>
      <c r="F273" s="2" t="s">
        <v>38</v>
      </c>
    </row>
    <row r="274" spans="1:111" ht="33.75" customHeight="1" x14ac:dyDescent="0.25">
      <c r="A274" s="40" t="s">
        <v>1174</v>
      </c>
      <c r="B274" s="43" t="s">
        <v>533</v>
      </c>
      <c r="C274" s="36">
        <v>650</v>
      </c>
      <c r="D274" s="89" t="s">
        <v>9</v>
      </c>
      <c r="E274" s="38" t="s">
        <v>38</v>
      </c>
      <c r="F274" s="2" t="s">
        <v>38</v>
      </c>
    </row>
    <row r="275" spans="1:111" ht="33.75" customHeight="1" x14ac:dyDescent="0.25">
      <c r="A275" s="40" t="s">
        <v>1198</v>
      </c>
      <c r="B275" s="43" t="s">
        <v>533</v>
      </c>
      <c r="C275" s="36">
        <v>250</v>
      </c>
      <c r="D275" s="89" t="s">
        <v>9</v>
      </c>
      <c r="E275" s="38" t="s">
        <v>38</v>
      </c>
      <c r="F275" s="2" t="s">
        <v>38</v>
      </c>
    </row>
    <row r="276" spans="1:111" ht="33.75" customHeight="1" x14ac:dyDescent="0.25">
      <c r="A276" s="40" t="s">
        <v>1198</v>
      </c>
      <c r="B276" s="43" t="s">
        <v>533</v>
      </c>
      <c r="C276" s="36">
        <v>250</v>
      </c>
      <c r="D276" s="89" t="s">
        <v>9</v>
      </c>
      <c r="E276" s="38" t="s">
        <v>22</v>
      </c>
      <c r="F276" s="38" t="s">
        <v>22</v>
      </c>
    </row>
    <row r="277" spans="1:111" ht="37.5" customHeight="1" x14ac:dyDescent="0.25">
      <c r="A277" s="1" t="s">
        <v>154</v>
      </c>
      <c r="B277" s="43"/>
      <c r="C277" s="36"/>
      <c r="D277" s="11"/>
      <c r="E277" s="38"/>
      <c r="F277" s="38"/>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row>
    <row r="278" spans="1:111" ht="18.75" customHeight="1" x14ac:dyDescent="0.25">
      <c r="A278" s="40" t="s">
        <v>501</v>
      </c>
      <c r="B278" s="43" t="s">
        <v>502</v>
      </c>
      <c r="C278" s="36">
        <v>2000</v>
      </c>
      <c r="D278" s="73" t="s">
        <v>9</v>
      </c>
      <c r="E278" s="38" t="s">
        <v>10</v>
      </c>
      <c r="F278" s="2" t="s">
        <v>11</v>
      </c>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row>
    <row r="279" spans="1:111" ht="18.75" customHeight="1" x14ac:dyDescent="0.25">
      <c r="A279" s="40" t="s">
        <v>678</v>
      </c>
      <c r="B279" s="43" t="s">
        <v>447</v>
      </c>
      <c r="C279" s="36">
        <v>2550</v>
      </c>
      <c r="D279" s="73" t="s">
        <v>9</v>
      </c>
      <c r="E279" s="38" t="s">
        <v>103</v>
      </c>
      <c r="F279" s="2" t="s">
        <v>103</v>
      </c>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row>
    <row r="280" spans="1:111" ht="17.25" customHeight="1" x14ac:dyDescent="0.25">
      <c r="A280" s="40"/>
      <c r="B280" s="43"/>
      <c r="C280" s="36"/>
      <c r="D280" s="89"/>
      <c r="E280" s="38"/>
      <c r="F280" s="2"/>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row>
    <row r="281" spans="1:111" ht="37.5" customHeight="1" x14ac:dyDescent="0.25">
      <c r="A281" s="1" t="s">
        <v>28</v>
      </c>
      <c r="B281" s="43" t="s">
        <v>29</v>
      </c>
      <c r="C281" s="36"/>
      <c r="D281" s="41"/>
      <c r="E281" s="38"/>
      <c r="F281" s="38"/>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row>
    <row r="282" spans="1:111" ht="38.25" customHeight="1" x14ac:dyDescent="0.25">
      <c r="A282" s="40" t="s">
        <v>503</v>
      </c>
      <c r="B282" s="43" t="s">
        <v>29</v>
      </c>
      <c r="C282" s="36">
        <v>1300</v>
      </c>
      <c r="D282" s="41" t="s">
        <v>9</v>
      </c>
      <c r="E282" s="38" t="s">
        <v>10</v>
      </c>
      <c r="F282" s="38" t="s">
        <v>11</v>
      </c>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row>
    <row r="283" spans="1:111" ht="38.25" customHeight="1" x14ac:dyDescent="0.25">
      <c r="A283" s="40" t="s">
        <v>1249</v>
      </c>
      <c r="B283" s="43" t="s">
        <v>1250</v>
      </c>
      <c r="C283" s="36">
        <v>4450</v>
      </c>
      <c r="D283" s="41" t="s">
        <v>9</v>
      </c>
      <c r="E283" s="38" t="s">
        <v>38</v>
      </c>
      <c r="F283" s="38" t="s">
        <v>38</v>
      </c>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row>
    <row r="284" spans="1:111" ht="30" customHeight="1" x14ac:dyDescent="0.25">
      <c r="A284" s="40" t="s">
        <v>1218</v>
      </c>
      <c r="B284" s="43" t="s">
        <v>29</v>
      </c>
      <c r="C284" s="36">
        <v>3100</v>
      </c>
      <c r="D284" s="41" t="s">
        <v>9</v>
      </c>
      <c r="E284" s="41" t="s">
        <v>38</v>
      </c>
      <c r="F284" s="41" t="s">
        <v>22</v>
      </c>
    </row>
    <row r="285" spans="1:111" s="6" customFormat="1" x14ac:dyDescent="0.25">
      <c r="A285" s="1" t="s">
        <v>18</v>
      </c>
      <c r="B285" s="135"/>
      <c r="C285" s="36"/>
      <c r="D285" s="8"/>
      <c r="E285" s="8"/>
      <c r="F285" s="8"/>
    </row>
    <row r="286" spans="1:111" ht="25.5" x14ac:dyDescent="0.25">
      <c r="A286" s="40" t="s">
        <v>446</v>
      </c>
      <c r="B286" s="43" t="s">
        <v>447</v>
      </c>
      <c r="C286" s="36">
        <v>732</v>
      </c>
      <c r="D286" s="41" t="s">
        <v>9</v>
      </c>
      <c r="E286" s="41" t="s">
        <v>10</v>
      </c>
      <c r="F286" s="41" t="s">
        <v>10</v>
      </c>
    </row>
    <row r="287" spans="1:111" ht="49.5" customHeight="1" x14ac:dyDescent="0.25">
      <c r="A287" s="40" t="s">
        <v>1109</v>
      </c>
      <c r="B287" s="43" t="s">
        <v>1110</v>
      </c>
      <c r="C287" s="36">
        <v>1840</v>
      </c>
      <c r="D287" s="4" t="s">
        <v>9</v>
      </c>
      <c r="E287" s="41" t="s">
        <v>37</v>
      </c>
      <c r="F287" s="41" t="s">
        <v>38</v>
      </c>
    </row>
    <row r="288" spans="1:111" ht="16.5" customHeight="1" x14ac:dyDescent="0.25">
      <c r="A288" s="90"/>
      <c r="B288" s="58"/>
      <c r="C288" s="36"/>
      <c r="D288" s="89"/>
      <c r="E288" s="91"/>
      <c r="F288" s="91"/>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2"/>
      <c r="CD288" s="92"/>
      <c r="CE288" s="92"/>
      <c r="CF288" s="92"/>
      <c r="CG288" s="92"/>
      <c r="CH288" s="92"/>
      <c r="CI288" s="92"/>
      <c r="CJ288" s="92"/>
      <c r="CK288" s="92"/>
      <c r="CL288" s="92"/>
      <c r="CM288" s="92"/>
      <c r="CN288" s="92"/>
      <c r="CO288" s="92"/>
      <c r="CP288" s="92"/>
      <c r="CQ288" s="92"/>
      <c r="CR288" s="92"/>
      <c r="CS288" s="92"/>
      <c r="CT288" s="92"/>
      <c r="CU288" s="92"/>
      <c r="CV288" s="92"/>
      <c r="CW288" s="92"/>
      <c r="CX288" s="92"/>
      <c r="CY288" s="92"/>
      <c r="CZ288" s="92"/>
      <c r="DA288" s="92"/>
      <c r="DB288" s="92"/>
      <c r="DC288" s="92"/>
      <c r="DD288" s="92"/>
      <c r="DE288" s="92"/>
      <c r="DF288" s="92"/>
      <c r="DG288" s="92"/>
    </row>
    <row r="289" spans="1:110" ht="25.5" x14ac:dyDescent="0.25">
      <c r="A289" s="1" t="s">
        <v>782</v>
      </c>
      <c r="B289" s="43"/>
      <c r="C289" s="36"/>
      <c r="D289" s="41"/>
      <c r="E289" s="41"/>
      <c r="F289" s="41"/>
    </row>
    <row r="290" spans="1:110" ht="24.75" customHeight="1" x14ac:dyDescent="0.25">
      <c r="A290" s="40" t="s">
        <v>348</v>
      </c>
      <c r="B290" s="43" t="s">
        <v>347</v>
      </c>
      <c r="C290" s="36">
        <v>350</v>
      </c>
      <c r="D290" s="41" t="s">
        <v>9</v>
      </c>
      <c r="E290" s="41" t="s">
        <v>12</v>
      </c>
      <c r="F290" s="4" t="s">
        <v>17</v>
      </c>
    </row>
    <row r="291" spans="1:110" ht="24.75" customHeight="1" x14ac:dyDescent="0.25">
      <c r="A291" s="40" t="s">
        <v>346</v>
      </c>
      <c r="B291" s="43" t="s">
        <v>347</v>
      </c>
      <c r="C291" s="36">
        <v>400</v>
      </c>
      <c r="D291" s="41" t="s">
        <v>9</v>
      </c>
      <c r="E291" s="41" t="s">
        <v>12</v>
      </c>
      <c r="F291" s="4" t="s">
        <v>17</v>
      </c>
    </row>
    <row r="292" spans="1:110" ht="33" customHeight="1" x14ac:dyDescent="0.25">
      <c r="A292" s="40" t="s">
        <v>516</v>
      </c>
      <c r="B292" s="43" t="s">
        <v>517</v>
      </c>
      <c r="C292" s="36"/>
      <c r="D292" s="41" t="s">
        <v>9</v>
      </c>
      <c r="E292" s="41" t="s">
        <v>11</v>
      </c>
      <c r="F292" s="4" t="s">
        <v>11</v>
      </c>
    </row>
    <row r="293" spans="1:110" ht="26.25" customHeight="1" x14ac:dyDescent="0.25">
      <c r="A293" s="40" t="s">
        <v>683</v>
      </c>
      <c r="B293" s="43" t="s">
        <v>682</v>
      </c>
      <c r="C293" s="36">
        <v>6700</v>
      </c>
      <c r="D293" s="41" t="s">
        <v>9</v>
      </c>
      <c r="E293" s="41" t="s">
        <v>103</v>
      </c>
      <c r="F293" s="4" t="s">
        <v>90</v>
      </c>
    </row>
    <row r="294" spans="1:110" ht="38.25" x14ac:dyDescent="0.2">
      <c r="A294" s="40" t="s">
        <v>784</v>
      </c>
      <c r="B294" s="138" t="s">
        <v>783</v>
      </c>
      <c r="C294" s="36">
        <v>73075</v>
      </c>
      <c r="D294" s="41" t="s">
        <v>9</v>
      </c>
      <c r="E294" s="4" t="s">
        <v>90</v>
      </c>
      <c r="F294" s="4" t="s">
        <v>91</v>
      </c>
    </row>
    <row r="295" spans="1:110" ht="25.5" x14ac:dyDescent="0.2">
      <c r="A295" s="40" t="s">
        <v>683</v>
      </c>
      <c r="B295" s="138" t="s">
        <v>785</v>
      </c>
      <c r="C295" s="36">
        <v>7900</v>
      </c>
      <c r="D295" s="41" t="s">
        <v>9</v>
      </c>
      <c r="E295" s="4" t="s">
        <v>90</v>
      </c>
      <c r="F295" s="4" t="s">
        <v>91</v>
      </c>
    </row>
    <row r="296" spans="1:110" ht="26.25" customHeight="1" x14ac:dyDescent="0.2">
      <c r="A296" s="40" t="s">
        <v>786</v>
      </c>
      <c r="B296" s="138" t="s">
        <v>787</v>
      </c>
      <c r="C296" s="36">
        <v>10500</v>
      </c>
      <c r="D296" s="41" t="s">
        <v>9</v>
      </c>
      <c r="E296" s="4" t="s">
        <v>90</v>
      </c>
      <c r="F296" s="4" t="s">
        <v>91</v>
      </c>
    </row>
    <row r="297" spans="1:110" ht="26.25" customHeight="1" x14ac:dyDescent="0.2">
      <c r="A297" s="40" t="s">
        <v>1089</v>
      </c>
      <c r="B297" s="138" t="s">
        <v>347</v>
      </c>
      <c r="C297" s="36">
        <v>1650</v>
      </c>
      <c r="D297" s="41" t="s">
        <v>9</v>
      </c>
      <c r="E297" s="4" t="s">
        <v>105</v>
      </c>
      <c r="F297" s="4" t="s">
        <v>37</v>
      </c>
    </row>
    <row r="298" spans="1:110" ht="26.25" customHeight="1" x14ac:dyDescent="0.2">
      <c r="A298" s="40" t="s">
        <v>1089</v>
      </c>
      <c r="B298" s="138" t="s">
        <v>347</v>
      </c>
      <c r="C298" s="36">
        <v>680</v>
      </c>
      <c r="D298" s="41" t="s">
        <v>9</v>
      </c>
      <c r="E298" s="4" t="s">
        <v>37</v>
      </c>
      <c r="F298" s="4" t="s">
        <v>37</v>
      </c>
    </row>
    <row r="299" spans="1:110" ht="26.25" customHeight="1" x14ac:dyDescent="0.2">
      <c r="A299" s="40" t="s">
        <v>1203</v>
      </c>
      <c r="B299" s="138" t="s">
        <v>1204</v>
      </c>
      <c r="C299" s="36">
        <v>379</v>
      </c>
      <c r="D299" s="41" t="s">
        <v>9</v>
      </c>
      <c r="E299" s="4" t="s">
        <v>38</v>
      </c>
      <c r="F299" s="4" t="s">
        <v>38</v>
      </c>
    </row>
    <row r="300" spans="1:110" ht="26.25" customHeight="1" x14ac:dyDescent="0.2">
      <c r="A300" s="40" t="s">
        <v>1258</v>
      </c>
      <c r="B300" s="138" t="s">
        <v>347</v>
      </c>
      <c r="C300" s="36">
        <v>615</v>
      </c>
      <c r="D300" s="41" t="s">
        <v>9</v>
      </c>
      <c r="E300" s="4" t="s">
        <v>22</v>
      </c>
      <c r="F300" s="4" t="s">
        <v>22</v>
      </c>
    </row>
    <row r="301" spans="1:110" ht="26.25" customHeight="1" x14ac:dyDescent="0.2">
      <c r="A301" s="40" t="s">
        <v>1234</v>
      </c>
      <c r="B301" s="138" t="s">
        <v>347</v>
      </c>
      <c r="C301" s="36">
        <v>1023</v>
      </c>
      <c r="D301" s="41" t="s">
        <v>9</v>
      </c>
      <c r="E301" s="4" t="s">
        <v>22</v>
      </c>
      <c r="F301" s="4" t="s">
        <v>22</v>
      </c>
    </row>
    <row r="302" spans="1:110" ht="35.25" customHeight="1" x14ac:dyDescent="0.25">
      <c r="A302" s="1" t="s">
        <v>251</v>
      </c>
      <c r="B302" s="43" t="s">
        <v>19</v>
      </c>
      <c r="C302" s="36"/>
      <c r="D302" s="41"/>
      <c r="E302" s="38"/>
      <c r="F302" s="38"/>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row>
    <row r="303" spans="1:110" ht="42" customHeight="1" x14ac:dyDescent="0.25">
      <c r="A303" s="40" t="s">
        <v>20</v>
      </c>
      <c r="B303" s="43" t="s">
        <v>21</v>
      </c>
      <c r="C303" s="36">
        <f>6500+45200</f>
        <v>51700</v>
      </c>
      <c r="D303" s="41" t="s">
        <v>9</v>
      </c>
      <c r="E303" s="38" t="s">
        <v>12</v>
      </c>
      <c r="F303" s="38" t="s">
        <v>22</v>
      </c>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row>
    <row r="304" spans="1:110" ht="25.5" x14ac:dyDescent="0.25">
      <c r="A304" s="40" t="s">
        <v>703</v>
      </c>
      <c r="B304" s="43" t="s">
        <v>21</v>
      </c>
      <c r="C304" s="36">
        <f>1327+1390+2110</f>
        <v>4827</v>
      </c>
      <c r="D304" s="41" t="s">
        <v>9</v>
      </c>
      <c r="E304" s="38" t="s">
        <v>10</v>
      </c>
      <c r="F304" s="38" t="s">
        <v>22</v>
      </c>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row>
    <row r="305" spans="1:111" ht="25.5" x14ac:dyDescent="0.25">
      <c r="A305" s="40" t="s">
        <v>821</v>
      </c>
      <c r="B305" s="43" t="s">
        <v>822</v>
      </c>
      <c r="C305" s="36">
        <f>60*28</f>
        <v>1680</v>
      </c>
      <c r="D305" s="41" t="s">
        <v>9</v>
      </c>
      <c r="E305" s="38" t="s">
        <v>91</v>
      </c>
      <c r="F305" s="38" t="s">
        <v>91</v>
      </c>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row>
    <row r="306" spans="1:111" ht="20.25" customHeight="1" x14ac:dyDescent="0.25">
      <c r="A306" s="40" t="s">
        <v>1079</v>
      </c>
      <c r="B306" s="43" t="s">
        <v>1080</v>
      </c>
      <c r="C306" s="36">
        <v>360</v>
      </c>
      <c r="D306" s="41" t="s">
        <v>9</v>
      </c>
      <c r="E306" s="38" t="s">
        <v>105</v>
      </c>
      <c r="F306" s="38" t="s">
        <v>37</v>
      </c>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row>
    <row r="307" spans="1:111" ht="26.25" customHeight="1" x14ac:dyDescent="0.25">
      <c r="A307" s="40" t="s">
        <v>1217</v>
      </c>
      <c r="B307" s="43" t="s">
        <v>21</v>
      </c>
      <c r="C307" s="36">
        <v>300</v>
      </c>
      <c r="D307" s="41" t="s">
        <v>9</v>
      </c>
      <c r="E307" s="38" t="s">
        <v>38</v>
      </c>
      <c r="F307" s="38" t="s">
        <v>38</v>
      </c>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row>
    <row r="308" spans="1:111" ht="26.25" customHeight="1" x14ac:dyDescent="0.25">
      <c r="A308" s="40" t="s">
        <v>1244</v>
      </c>
      <c r="B308" s="43" t="s">
        <v>1245</v>
      </c>
      <c r="C308" s="36">
        <v>19900</v>
      </c>
      <c r="D308" s="41" t="s">
        <v>9</v>
      </c>
      <c r="E308" s="38" t="s">
        <v>22</v>
      </c>
      <c r="F308" s="38" t="s">
        <v>22</v>
      </c>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row>
    <row r="309" spans="1:111" ht="26.25" customHeight="1" x14ac:dyDescent="0.25">
      <c r="A309" s="40" t="s">
        <v>1302</v>
      </c>
      <c r="B309" s="43" t="s">
        <v>1301</v>
      </c>
      <c r="C309" s="36">
        <v>1840</v>
      </c>
      <c r="D309" s="41" t="s">
        <v>9</v>
      </c>
      <c r="E309" s="38" t="s">
        <v>22</v>
      </c>
      <c r="F309" s="38" t="s">
        <v>22</v>
      </c>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row>
    <row r="310" spans="1:111" ht="35.25" customHeight="1" x14ac:dyDescent="0.25">
      <c r="A310" s="1" t="s">
        <v>824</v>
      </c>
      <c r="B310" s="43" t="s">
        <v>823</v>
      </c>
      <c r="C310" s="36"/>
      <c r="D310" s="41"/>
      <c r="E310" s="38"/>
      <c r="F310" s="38"/>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row>
    <row r="311" spans="1:111" ht="38.25" customHeight="1" x14ac:dyDescent="0.25">
      <c r="A311" s="40" t="s">
        <v>825</v>
      </c>
      <c r="B311" s="43" t="s">
        <v>21</v>
      </c>
      <c r="C311" s="36">
        <f>20*10+7*10+11*2</f>
        <v>292</v>
      </c>
      <c r="D311" s="41" t="s">
        <v>9</v>
      </c>
      <c r="E311" s="38" t="s">
        <v>91</v>
      </c>
      <c r="F311" s="38" t="s">
        <v>91</v>
      </c>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row>
    <row r="312" spans="1:111" ht="38.25" customHeight="1" x14ac:dyDescent="0.25">
      <c r="A312" s="40" t="s">
        <v>1303</v>
      </c>
      <c r="B312" s="43" t="s">
        <v>21</v>
      </c>
      <c r="C312" s="36">
        <v>270</v>
      </c>
      <c r="D312" s="41" t="s">
        <v>9</v>
      </c>
      <c r="E312" s="38" t="s">
        <v>22</v>
      </c>
      <c r="F312" s="38" t="s">
        <v>22</v>
      </c>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row>
    <row r="313" spans="1:111" ht="37.5" customHeight="1" x14ac:dyDescent="0.25">
      <c r="A313" s="1" t="s">
        <v>1014</v>
      </c>
      <c r="B313" s="43"/>
      <c r="C313" s="36"/>
      <c r="D313" s="41"/>
      <c r="E313" s="38"/>
      <c r="F313" s="38"/>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row>
    <row r="314" spans="1:111" ht="39" customHeight="1" x14ac:dyDescent="0.25">
      <c r="A314" s="90" t="s">
        <v>1013</v>
      </c>
      <c r="B314" s="43" t="s">
        <v>619</v>
      </c>
      <c r="C314" s="36">
        <v>10000</v>
      </c>
      <c r="D314" s="41" t="s">
        <v>9</v>
      </c>
      <c r="E314" s="38" t="s">
        <v>105</v>
      </c>
      <c r="F314" s="38" t="s">
        <v>105</v>
      </c>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0"/>
      <c r="AL314" s="140"/>
      <c r="AM314" s="140"/>
      <c r="AN314" s="140"/>
      <c r="AO314" s="140"/>
      <c r="AP314" s="140"/>
      <c r="AQ314" s="140"/>
      <c r="AR314" s="140"/>
      <c r="AS314" s="140"/>
      <c r="AT314" s="140"/>
      <c r="AU314" s="140"/>
      <c r="AV314" s="140"/>
      <c r="AW314" s="140"/>
      <c r="AX314" s="140"/>
      <c r="AY314" s="140"/>
      <c r="AZ314" s="140"/>
      <c r="BA314" s="140"/>
      <c r="BB314" s="140"/>
      <c r="BC314" s="140"/>
      <c r="BD314" s="140"/>
      <c r="BE314" s="140"/>
      <c r="BF314" s="140"/>
      <c r="BG314" s="140"/>
      <c r="BH314" s="140"/>
      <c r="BI314" s="140"/>
      <c r="BJ314" s="140"/>
      <c r="BK314" s="140"/>
      <c r="BL314" s="140"/>
      <c r="BM314" s="140"/>
      <c r="BN314" s="140"/>
      <c r="BO314" s="140"/>
      <c r="BP314" s="140"/>
      <c r="BQ314" s="140"/>
      <c r="BR314" s="140"/>
      <c r="BS314" s="140"/>
      <c r="BT314" s="140"/>
      <c r="BU314" s="140"/>
      <c r="BV314" s="140"/>
      <c r="BW314" s="140"/>
      <c r="BX314" s="140"/>
      <c r="BY314" s="140"/>
      <c r="BZ314" s="140"/>
      <c r="CA314" s="140"/>
      <c r="CB314" s="140"/>
      <c r="CC314" s="140"/>
      <c r="CD314" s="140"/>
      <c r="CE314" s="140"/>
      <c r="CF314" s="140"/>
      <c r="CG314" s="140"/>
      <c r="CH314" s="140"/>
      <c r="CI314" s="140"/>
      <c r="CJ314" s="140"/>
      <c r="CK314" s="140"/>
      <c r="CL314" s="140"/>
      <c r="CM314" s="140"/>
      <c r="CN314" s="140"/>
      <c r="CO314" s="140"/>
      <c r="CP314" s="140"/>
      <c r="CQ314" s="140"/>
      <c r="CR314" s="140"/>
      <c r="CS314" s="140"/>
      <c r="CT314" s="140"/>
      <c r="CU314" s="140"/>
      <c r="CV314" s="140"/>
      <c r="CW314" s="140"/>
      <c r="CX314" s="140"/>
      <c r="CY314" s="140"/>
      <c r="CZ314" s="140"/>
      <c r="DA314" s="140"/>
      <c r="DB314" s="140"/>
      <c r="DC314" s="140"/>
      <c r="DD314" s="140"/>
      <c r="DE314" s="140"/>
      <c r="DF314" s="140"/>
      <c r="DG314" s="140"/>
    </row>
    <row r="315" spans="1:111" s="39" customFormat="1" ht="51.75" customHeight="1" x14ac:dyDescent="0.25">
      <c r="A315" s="1" t="s">
        <v>30</v>
      </c>
      <c r="B315" s="43" t="s">
        <v>31</v>
      </c>
      <c r="C315" s="36"/>
      <c r="D315" s="41"/>
      <c r="E315" s="38"/>
      <c r="F315" s="38"/>
    </row>
    <row r="316" spans="1:111" s="39" customFormat="1" ht="30" customHeight="1" x14ac:dyDescent="0.25">
      <c r="A316" s="40" t="s">
        <v>732</v>
      </c>
      <c r="B316" s="43" t="s">
        <v>733</v>
      </c>
      <c r="C316" s="36">
        <v>7150</v>
      </c>
      <c r="D316" s="41" t="s">
        <v>9</v>
      </c>
      <c r="E316" s="38" t="s">
        <v>103</v>
      </c>
      <c r="F316" s="38" t="s">
        <v>90</v>
      </c>
    </row>
    <row r="317" spans="1:111" s="39" customFormat="1" ht="22.5" customHeight="1" x14ac:dyDescent="0.25">
      <c r="A317" s="40" t="s">
        <v>948</v>
      </c>
      <c r="B317" s="43" t="s">
        <v>949</v>
      </c>
      <c r="C317" s="36">
        <v>1100</v>
      </c>
      <c r="D317" s="41" t="s">
        <v>9</v>
      </c>
      <c r="E317" s="38" t="s">
        <v>105</v>
      </c>
      <c r="F317" s="38" t="s">
        <v>105</v>
      </c>
    </row>
    <row r="318" spans="1:111" s="39" customFormat="1" ht="22.5" customHeight="1" x14ac:dyDescent="0.25">
      <c r="A318" s="40" t="s">
        <v>1046</v>
      </c>
      <c r="B318" s="43" t="s">
        <v>1047</v>
      </c>
      <c r="C318" s="36">
        <v>769</v>
      </c>
      <c r="D318" s="41" t="s">
        <v>9</v>
      </c>
      <c r="E318" s="38" t="s">
        <v>105</v>
      </c>
      <c r="F318" s="38" t="s">
        <v>105</v>
      </c>
    </row>
    <row r="319" spans="1:111" s="39" customFormat="1" ht="41.25" customHeight="1" x14ac:dyDescent="0.25">
      <c r="A319" s="40" t="s">
        <v>1212</v>
      </c>
      <c r="B319" s="43" t="s">
        <v>733</v>
      </c>
      <c r="C319" s="36">
        <f>4.7923*89.89</f>
        <v>430.77984700000002</v>
      </c>
      <c r="D319" s="41" t="s">
        <v>9</v>
      </c>
      <c r="E319" s="38" t="s">
        <v>38</v>
      </c>
      <c r="F319" s="38" t="s">
        <v>38</v>
      </c>
    </row>
    <row r="320" spans="1:111" s="39" customFormat="1" ht="45" customHeight="1" x14ac:dyDescent="0.25">
      <c r="A320" s="1" t="s">
        <v>1319</v>
      </c>
      <c r="B320" s="43" t="s">
        <v>305</v>
      </c>
      <c r="C320" s="36"/>
      <c r="D320" s="41"/>
      <c r="E320" s="38"/>
      <c r="F320" s="38"/>
    </row>
    <row r="321" spans="1:110" ht="21.75" customHeight="1" x14ac:dyDescent="0.25">
      <c r="A321" s="40" t="s">
        <v>304</v>
      </c>
      <c r="B321" s="43"/>
      <c r="C321" s="26">
        <f>1638*6</f>
        <v>9828</v>
      </c>
      <c r="D321" s="41" t="s">
        <v>9</v>
      </c>
      <c r="E321" s="38" t="s">
        <v>12</v>
      </c>
      <c r="F321" s="38" t="s">
        <v>12</v>
      </c>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row>
    <row r="322" spans="1:110" ht="25.5" x14ac:dyDescent="0.25">
      <c r="A322" s="40" t="s">
        <v>450</v>
      </c>
      <c r="B322" s="43"/>
      <c r="C322" s="26">
        <f>3405.49*5.9369</f>
        <v>20218.053580999996</v>
      </c>
      <c r="D322" s="41" t="s">
        <v>9</v>
      </c>
      <c r="E322" s="38" t="s">
        <v>10</v>
      </c>
      <c r="F322" s="38" t="s">
        <v>10</v>
      </c>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row>
    <row r="323" spans="1:110" ht="25.5" x14ac:dyDescent="0.25">
      <c r="A323" s="40" t="s">
        <v>304</v>
      </c>
      <c r="B323" s="43"/>
      <c r="C323" s="26">
        <f>9800+1500</f>
        <v>11300</v>
      </c>
      <c r="D323" s="41" t="s">
        <v>9</v>
      </c>
      <c r="E323" s="38" t="s">
        <v>103</v>
      </c>
      <c r="F323" s="38" t="s">
        <v>103</v>
      </c>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row>
    <row r="324" spans="1:110" ht="25.5" customHeight="1" x14ac:dyDescent="0.25">
      <c r="A324" s="40" t="s">
        <v>304</v>
      </c>
      <c r="B324" s="43"/>
      <c r="C324" s="26">
        <f>1641.21*5.8</f>
        <v>9519.018</v>
      </c>
      <c r="D324" s="41" t="s">
        <v>9</v>
      </c>
      <c r="E324" s="38" t="s">
        <v>91</v>
      </c>
      <c r="F324" s="38" t="s">
        <v>91</v>
      </c>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row>
    <row r="325" spans="1:110" ht="25.5" customHeight="1" x14ac:dyDescent="0.25">
      <c r="A325" s="40" t="s">
        <v>919</v>
      </c>
      <c r="B325" s="43"/>
      <c r="C325" s="26">
        <f>19000+4000</f>
        <v>23000</v>
      </c>
      <c r="D325" s="41" t="s">
        <v>9</v>
      </c>
      <c r="E325" s="38" t="s">
        <v>103</v>
      </c>
      <c r="F325" s="38" t="s">
        <v>103</v>
      </c>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row>
    <row r="326" spans="1:110" ht="25.5" customHeight="1" x14ac:dyDescent="0.25">
      <c r="A326" s="40" t="s">
        <v>919</v>
      </c>
      <c r="B326" s="43"/>
      <c r="C326" s="26">
        <v>19800</v>
      </c>
      <c r="D326" s="41" t="s">
        <v>9</v>
      </c>
      <c r="E326" s="38" t="s">
        <v>91</v>
      </c>
      <c r="F326" s="38" t="s">
        <v>91</v>
      </c>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row>
    <row r="327" spans="1:110" ht="25.5" customHeight="1" x14ac:dyDescent="0.25">
      <c r="A327" s="40" t="s">
        <v>1187</v>
      </c>
      <c r="B327" s="43"/>
      <c r="C327" s="26">
        <v>19587</v>
      </c>
      <c r="D327" s="41" t="s">
        <v>9</v>
      </c>
      <c r="E327" s="38" t="s">
        <v>91</v>
      </c>
      <c r="F327" s="38" t="s">
        <v>91</v>
      </c>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row>
    <row r="328" spans="1:110" s="6" customFormat="1" ht="28.5" customHeight="1" x14ac:dyDescent="0.25">
      <c r="A328" s="1" t="s">
        <v>1320</v>
      </c>
      <c r="B328" s="135"/>
      <c r="C328" s="36"/>
      <c r="D328" s="34"/>
      <c r="E328" s="12"/>
      <c r="F328" s="136"/>
    </row>
    <row r="329" spans="1:110" ht="22.5" customHeight="1" x14ac:dyDescent="0.25">
      <c r="A329" s="40" t="s">
        <v>372</v>
      </c>
      <c r="B329" s="43" t="s">
        <v>371</v>
      </c>
      <c r="C329" s="36">
        <v>60</v>
      </c>
      <c r="D329" s="41" t="s">
        <v>9</v>
      </c>
      <c r="E329" s="38" t="s">
        <v>17</v>
      </c>
      <c r="F329" s="38" t="s">
        <v>17</v>
      </c>
    </row>
    <row r="330" spans="1:110" ht="29.25" customHeight="1" x14ac:dyDescent="0.25">
      <c r="A330" s="40" t="s">
        <v>412</v>
      </c>
      <c r="B330" s="43" t="s">
        <v>413</v>
      </c>
      <c r="C330" s="36">
        <v>400</v>
      </c>
      <c r="D330" s="41" t="s">
        <v>9</v>
      </c>
      <c r="E330" s="38" t="s">
        <v>17</v>
      </c>
      <c r="F330" s="38" t="s">
        <v>17</v>
      </c>
    </row>
    <row r="331" spans="1:110" ht="27.75" customHeight="1" x14ac:dyDescent="0.25">
      <c r="A331" s="40" t="s">
        <v>417</v>
      </c>
      <c r="B331" s="43" t="s">
        <v>418</v>
      </c>
      <c r="C331" s="36">
        <v>437.5</v>
      </c>
      <c r="D331" s="41" t="s">
        <v>9</v>
      </c>
      <c r="E331" s="38" t="s">
        <v>17</v>
      </c>
      <c r="F331" s="38" t="s">
        <v>17</v>
      </c>
    </row>
    <row r="332" spans="1:110" ht="27.75" customHeight="1" x14ac:dyDescent="0.25">
      <c r="A332" s="40" t="s">
        <v>661</v>
      </c>
      <c r="B332" s="43" t="s">
        <v>457</v>
      </c>
      <c r="C332" s="36">
        <v>1350</v>
      </c>
      <c r="D332" s="41" t="s">
        <v>9</v>
      </c>
      <c r="E332" s="38" t="s">
        <v>10</v>
      </c>
      <c r="F332" s="38" t="s">
        <v>10</v>
      </c>
    </row>
    <row r="333" spans="1:110" ht="27.75" customHeight="1" x14ac:dyDescent="0.25">
      <c r="A333" s="40" t="s">
        <v>465</v>
      </c>
      <c r="B333" s="43" t="s">
        <v>466</v>
      </c>
      <c r="C333" s="36">
        <v>1350</v>
      </c>
      <c r="D333" s="41" t="s">
        <v>9</v>
      </c>
      <c r="E333" s="38" t="s">
        <v>10</v>
      </c>
      <c r="F333" s="38" t="s">
        <v>10</v>
      </c>
    </row>
    <row r="334" spans="1:110" ht="27.75" customHeight="1" x14ac:dyDescent="0.25">
      <c r="A334" s="40" t="s">
        <v>483</v>
      </c>
      <c r="B334" s="43" t="s">
        <v>484</v>
      </c>
      <c r="C334" s="36">
        <v>100</v>
      </c>
      <c r="D334" s="41" t="s">
        <v>9</v>
      </c>
      <c r="E334" s="38" t="s">
        <v>10</v>
      </c>
      <c r="F334" s="38" t="s">
        <v>10</v>
      </c>
    </row>
    <row r="335" spans="1:110" ht="24" customHeight="1" x14ac:dyDescent="0.25">
      <c r="A335" s="40" t="s">
        <v>550</v>
      </c>
      <c r="B335" s="43" t="s">
        <v>534</v>
      </c>
      <c r="C335" s="36">
        <v>100</v>
      </c>
      <c r="D335" s="41" t="s">
        <v>9</v>
      </c>
      <c r="E335" s="38" t="s">
        <v>11</v>
      </c>
      <c r="F335" s="38" t="s">
        <v>11</v>
      </c>
    </row>
    <row r="336" spans="1:110" ht="24" customHeight="1" x14ac:dyDescent="0.25">
      <c r="A336" s="40" t="s">
        <v>567</v>
      </c>
      <c r="B336" s="43" t="s">
        <v>175</v>
      </c>
      <c r="C336" s="36">
        <v>12135.05</v>
      </c>
      <c r="D336" s="41" t="s">
        <v>9</v>
      </c>
      <c r="E336" s="38" t="s">
        <v>11</v>
      </c>
      <c r="F336" s="38" t="s">
        <v>11</v>
      </c>
    </row>
    <row r="337" spans="1:110" ht="24" customHeight="1" x14ac:dyDescent="0.25">
      <c r="A337" s="40" t="s">
        <v>649</v>
      </c>
      <c r="B337" s="43" t="s">
        <v>611</v>
      </c>
      <c r="C337" s="36">
        <v>100</v>
      </c>
      <c r="D337" s="41" t="s">
        <v>9</v>
      </c>
      <c r="E337" s="38" t="s">
        <v>100</v>
      </c>
      <c r="F337" s="38" t="s">
        <v>100</v>
      </c>
    </row>
    <row r="338" spans="1:110" ht="24" customHeight="1" x14ac:dyDescent="0.25">
      <c r="A338" s="40" t="s">
        <v>637</v>
      </c>
      <c r="B338" s="43" t="s">
        <v>636</v>
      </c>
      <c r="C338" s="36">
        <v>1200</v>
      </c>
      <c r="D338" s="41" t="s">
        <v>9</v>
      </c>
      <c r="E338" s="38" t="s">
        <v>100</v>
      </c>
      <c r="F338" s="38" t="s">
        <v>100</v>
      </c>
    </row>
    <row r="339" spans="1:110" ht="30" customHeight="1" x14ac:dyDescent="0.2">
      <c r="A339" s="40" t="s">
        <v>661</v>
      </c>
      <c r="B339" s="149" t="s">
        <v>662</v>
      </c>
      <c r="C339" s="36">
        <v>625</v>
      </c>
      <c r="D339" s="41" t="s">
        <v>9</v>
      </c>
      <c r="E339" s="38" t="s">
        <v>103</v>
      </c>
      <c r="F339" s="38" t="s">
        <v>103</v>
      </c>
    </row>
    <row r="340" spans="1:110" ht="20.25" customHeight="1" x14ac:dyDescent="0.2">
      <c r="A340" s="40" t="s">
        <v>700</v>
      </c>
      <c r="B340" s="149" t="s">
        <v>380</v>
      </c>
      <c r="C340" s="36">
        <v>7200</v>
      </c>
      <c r="D340" s="41" t="s">
        <v>9</v>
      </c>
      <c r="E340" s="38" t="s">
        <v>103</v>
      </c>
      <c r="F340" s="38" t="s">
        <v>103</v>
      </c>
    </row>
    <row r="341" spans="1:110" ht="36" customHeight="1" x14ac:dyDescent="0.25">
      <c r="A341" s="40" t="s">
        <v>776</v>
      </c>
      <c r="B341" s="43" t="s">
        <v>175</v>
      </c>
      <c r="C341" s="36">
        <f>288.23+128.82</f>
        <v>417.05</v>
      </c>
      <c r="D341" s="41" t="s">
        <v>884</v>
      </c>
      <c r="E341" s="38" t="s">
        <v>90</v>
      </c>
      <c r="F341" s="38" t="s">
        <v>91</v>
      </c>
    </row>
    <row r="342" spans="1:110" ht="27" customHeight="1" x14ac:dyDescent="0.25">
      <c r="A342" s="40" t="s">
        <v>777</v>
      </c>
      <c r="B342" s="43" t="s">
        <v>175</v>
      </c>
      <c r="C342" s="36">
        <v>30</v>
      </c>
      <c r="D342" s="41" t="s">
        <v>9</v>
      </c>
      <c r="E342" s="38" t="s">
        <v>90</v>
      </c>
      <c r="F342" s="38" t="s">
        <v>91</v>
      </c>
    </row>
    <row r="343" spans="1:110" ht="27" customHeight="1" x14ac:dyDescent="0.25">
      <c r="A343" s="40" t="s">
        <v>955</v>
      </c>
      <c r="B343" s="43" t="s">
        <v>956</v>
      </c>
      <c r="C343" s="36">
        <v>6110</v>
      </c>
      <c r="D343" s="41" t="s">
        <v>9</v>
      </c>
      <c r="E343" s="38" t="s">
        <v>90</v>
      </c>
      <c r="F343" s="38" t="s">
        <v>90</v>
      </c>
    </row>
    <row r="344" spans="1:110" ht="29.25" customHeight="1" x14ac:dyDescent="0.25">
      <c r="A344" s="40" t="s">
        <v>938</v>
      </c>
      <c r="B344" s="43" t="s">
        <v>611</v>
      </c>
      <c r="C344" s="36">
        <v>300</v>
      </c>
      <c r="D344" s="41" t="s">
        <v>9</v>
      </c>
      <c r="E344" s="38" t="s">
        <v>91</v>
      </c>
      <c r="F344" s="38" t="s">
        <v>105</v>
      </c>
    </row>
    <row r="345" spans="1:110" ht="25.5" customHeight="1" x14ac:dyDescent="0.25">
      <c r="A345" s="40" t="s">
        <v>972</v>
      </c>
      <c r="B345" s="43" t="s">
        <v>611</v>
      </c>
      <c r="C345" s="36">
        <v>100</v>
      </c>
      <c r="D345" s="41" t="s">
        <v>9</v>
      </c>
      <c r="E345" s="38" t="s">
        <v>105</v>
      </c>
      <c r="F345" s="38" t="s">
        <v>105</v>
      </c>
    </row>
    <row r="346" spans="1:110" ht="25.5" customHeight="1" x14ac:dyDescent="0.25">
      <c r="A346" s="40" t="s">
        <v>1049</v>
      </c>
      <c r="B346" s="43" t="s">
        <v>999</v>
      </c>
      <c r="C346" s="36">
        <v>6000</v>
      </c>
      <c r="D346" s="41" t="s">
        <v>9</v>
      </c>
      <c r="E346" s="38" t="s">
        <v>105</v>
      </c>
      <c r="F346" s="38" t="s">
        <v>105</v>
      </c>
    </row>
    <row r="347" spans="1:110" ht="25.5" customHeight="1" x14ac:dyDescent="0.25">
      <c r="A347" s="40" t="s">
        <v>1065</v>
      </c>
      <c r="B347" s="65" t="s">
        <v>956</v>
      </c>
      <c r="C347" s="36">
        <v>532.62</v>
      </c>
      <c r="D347" s="41" t="s">
        <v>9</v>
      </c>
      <c r="E347" s="38" t="s">
        <v>37</v>
      </c>
      <c r="F347" s="38" t="s">
        <v>37</v>
      </c>
    </row>
    <row r="348" spans="1:110" ht="25.5" customHeight="1" x14ac:dyDescent="0.25">
      <c r="A348" s="40" t="s">
        <v>1114</v>
      </c>
      <c r="B348" s="43" t="s">
        <v>175</v>
      </c>
      <c r="C348" s="36">
        <f>25+48.3</f>
        <v>73.3</v>
      </c>
      <c r="D348" s="41" t="s">
        <v>1113</v>
      </c>
      <c r="E348" s="38" t="s">
        <v>37</v>
      </c>
      <c r="F348" s="38" t="s">
        <v>37</v>
      </c>
    </row>
    <row r="349" spans="1:110" ht="25.5" customHeight="1" x14ac:dyDescent="0.25">
      <c r="A349" s="40" t="s">
        <v>1142</v>
      </c>
      <c r="B349" s="38" t="s">
        <v>1159</v>
      </c>
      <c r="C349" s="36">
        <v>330</v>
      </c>
      <c r="D349" s="41" t="s">
        <v>9</v>
      </c>
      <c r="E349" s="38" t="s">
        <v>37</v>
      </c>
      <c r="F349" s="38" t="s">
        <v>38</v>
      </c>
    </row>
    <row r="350" spans="1:110" ht="25.5" customHeight="1" x14ac:dyDescent="0.25">
      <c r="A350" s="40" t="s">
        <v>1171</v>
      </c>
      <c r="B350" s="38" t="s">
        <v>1172</v>
      </c>
      <c r="C350" s="36">
        <v>720</v>
      </c>
      <c r="D350" s="41" t="s">
        <v>9</v>
      </c>
      <c r="E350" s="38" t="s">
        <v>38</v>
      </c>
      <c r="F350" s="38" t="s">
        <v>38</v>
      </c>
    </row>
    <row r="351" spans="1:110" ht="25.5" customHeight="1" x14ac:dyDescent="0.25">
      <c r="A351" s="40" t="s">
        <v>1265</v>
      </c>
      <c r="B351" s="38" t="s">
        <v>1266</v>
      </c>
      <c r="C351" s="36">
        <v>200</v>
      </c>
      <c r="D351" s="41" t="s">
        <v>9</v>
      </c>
      <c r="E351" s="38" t="s">
        <v>22</v>
      </c>
      <c r="F351" s="38" t="s">
        <v>22</v>
      </c>
    </row>
    <row r="352" spans="1:110" s="6" customFormat="1" ht="36" x14ac:dyDescent="0.25">
      <c r="A352" s="150" t="s">
        <v>1321</v>
      </c>
      <c r="B352" s="151" t="s">
        <v>146</v>
      </c>
      <c r="C352" s="146"/>
      <c r="D352" s="8"/>
      <c r="E352" s="136"/>
      <c r="F352" s="136"/>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row>
    <row r="353" spans="1:110" ht="22.5" customHeight="1" x14ac:dyDescent="0.2">
      <c r="A353" s="40" t="s">
        <v>473</v>
      </c>
      <c r="B353" s="152" t="s">
        <v>474</v>
      </c>
      <c r="C353" s="36">
        <v>350</v>
      </c>
      <c r="D353" s="41" t="s">
        <v>9</v>
      </c>
      <c r="E353" s="38" t="s">
        <v>10</v>
      </c>
      <c r="F353" s="38" t="s">
        <v>10</v>
      </c>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row>
    <row r="354" spans="1:110" ht="22.5" customHeight="1" x14ac:dyDescent="0.2">
      <c r="A354" s="40" t="s">
        <v>591</v>
      </c>
      <c r="B354" s="153" t="s">
        <v>146</v>
      </c>
      <c r="C354" s="36">
        <v>504.2</v>
      </c>
      <c r="D354" s="41" t="s">
        <v>592</v>
      </c>
      <c r="E354" s="38" t="s">
        <v>100</v>
      </c>
      <c r="F354" s="38" t="s">
        <v>100</v>
      </c>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row>
    <row r="355" spans="1:110" ht="22.5" customHeight="1" x14ac:dyDescent="0.2">
      <c r="A355" s="40" t="s">
        <v>603</v>
      </c>
      <c r="B355" s="154" t="s">
        <v>146</v>
      </c>
      <c r="C355" s="36">
        <v>180</v>
      </c>
      <c r="D355" s="41" t="s">
        <v>9</v>
      </c>
      <c r="E355" s="38" t="s">
        <v>11</v>
      </c>
      <c r="F355" s="38" t="s">
        <v>100</v>
      </c>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row>
    <row r="356" spans="1:110" ht="22.5" customHeight="1" x14ac:dyDescent="0.2">
      <c r="A356" s="40" t="s">
        <v>621</v>
      </c>
      <c r="B356" s="152" t="s">
        <v>474</v>
      </c>
      <c r="C356" s="36">
        <f>350+350</f>
        <v>700</v>
      </c>
      <c r="D356" s="41" t="s">
        <v>9</v>
      </c>
      <c r="E356" s="38" t="s">
        <v>100</v>
      </c>
      <c r="F356" s="38" t="s">
        <v>100</v>
      </c>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row>
    <row r="357" spans="1:110" ht="22.5" customHeight="1" x14ac:dyDescent="0.2">
      <c r="A357" s="40" t="s">
        <v>705</v>
      </c>
      <c r="B357" s="155" t="s">
        <v>706</v>
      </c>
      <c r="C357" s="36">
        <v>150</v>
      </c>
      <c r="D357" s="41" t="s">
        <v>9</v>
      </c>
      <c r="E357" s="38" t="s">
        <v>103</v>
      </c>
      <c r="F357" s="38" t="s">
        <v>103</v>
      </c>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row>
    <row r="358" spans="1:110" ht="22.5" customHeight="1" x14ac:dyDescent="0.2">
      <c r="A358" s="40" t="s">
        <v>759</v>
      </c>
      <c r="B358" s="154" t="s">
        <v>146</v>
      </c>
      <c r="C358" s="36">
        <v>4359</v>
      </c>
      <c r="D358" s="41" t="s">
        <v>9</v>
      </c>
      <c r="E358" s="38" t="s">
        <v>90</v>
      </c>
      <c r="F358" s="38" t="s">
        <v>90</v>
      </c>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row>
    <row r="359" spans="1:110" ht="22.5" customHeight="1" x14ac:dyDescent="0.2">
      <c r="A359" s="40" t="s">
        <v>778</v>
      </c>
      <c r="B359" s="154" t="s">
        <v>771</v>
      </c>
      <c r="C359" s="36">
        <v>400</v>
      </c>
      <c r="D359" s="41" t="s">
        <v>9</v>
      </c>
      <c r="E359" s="38" t="s">
        <v>90</v>
      </c>
      <c r="F359" s="38" t="s">
        <v>91</v>
      </c>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row>
    <row r="360" spans="1:110" ht="44.25" customHeight="1" x14ac:dyDescent="0.2">
      <c r="A360" s="40" t="s">
        <v>770</v>
      </c>
      <c r="B360" s="154" t="s">
        <v>771</v>
      </c>
      <c r="C360" s="36">
        <v>19500</v>
      </c>
      <c r="D360" s="41" t="s">
        <v>769</v>
      </c>
      <c r="E360" s="38" t="s">
        <v>90</v>
      </c>
      <c r="F360" s="38" t="s">
        <v>90</v>
      </c>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row>
    <row r="361" spans="1:110" ht="22.5" customHeight="1" x14ac:dyDescent="0.2">
      <c r="A361" s="40" t="s">
        <v>968</v>
      </c>
      <c r="B361" s="155" t="s">
        <v>706</v>
      </c>
      <c r="C361" s="36">
        <v>170</v>
      </c>
      <c r="D361" s="41" t="s">
        <v>9</v>
      </c>
      <c r="E361" s="38" t="s">
        <v>105</v>
      </c>
      <c r="F361" s="38" t="s">
        <v>105</v>
      </c>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row>
    <row r="362" spans="1:110" ht="22.5" customHeight="1" x14ac:dyDescent="0.2">
      <c r="A362" s="40" t="s">
        <v>1076</v>
      </c>
      <c r="B362" s="154" t="s">
        <v>771</v>
      </c>
      <c r="C362" s="36">
        <f>360+279</f>
        <v>639</v>
      </c>
      <c r="D362" s="41" t="s">
        <v>1113</v>
      </c>
      <c r="E362" s="38" t="s">
        <v>37</v>
      </c>
      <c r="F362" s="38" t="s">
        <v>37</v>
      </c>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row>
    <row r="363" spans="1:110" ht="22.5" customHeight="1" x14ac:dyDescent="0.2">
      <c r="A363" s="40" t="s">
        <v>1191</v>
      </c>
      <c r="B363" s="154" t="s">
        <v>771</v>
      </c>
      <c r="C363" s="36">
        <v>400</v>
      </c>
      <c r="D363" s="41" t="s">
        <v>1192</v>
      </c>
      <c r="E363" s="38" t="s">
        <v>38</v>
      </c>
      <c r="F363" s="38" t="s">
        <v>38</v>
      </c>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row>
    <row r="364" spans="1:110" ht="22.5" customHeight="1" x14ac:dyDescent="0.2">
      <c r="A364" s="40" t="s">
        <v>1208</v>
      </c>
      <c r="B364" s="152" t="s">
        <v>474</v>
      </c>
      <c r="C364" s="36">
        <v>250</v>
      </c>
      <c r="D364" s="41" t="s">
        <v>9</v>
      </c>
      <c r="E364" s="38" t="s">
        <v>38</v>
      </c>
      <c r="F364" s="38" t="s">
        <v>38</v>
      </c>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row>
    <row r="365" spans="1:110" ht="22.5" customHeight="1" x14ac:dyDescent="0.2">
      <c r="A365" s="40" t="s">
        <v>1205</v>
      </c>
      <c r="B365" s="154" t="s">
        <v>771</v>
      </c>
      <c r="C365" s="36">
        <f>81+90</f>
        <v>171</v>
      </c>
      <c r="D365" s="41" t="s">
        <v>9</v>
      </c>
      <c r="E365" s="38" t="s">
        <v>38</v>
      </c>
      <c r="F365" s="38" t="s">
        <v>38</v>
      </c>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row>
    <row r="366" spans="1:110" ht="22.5" customHeight="1" x14ac:dyDescent="0.2">
      <c r="A366" s="40" t="s">
        <v>1259</v>
      </c>
      <c r="B366" s="154" t="s">
        <v>1260</v>
      </c>
      <c r="C366" s="36">
        <v>1550</v>
      </c>
      <c r="D366" s="41" t="s">
        <v>9</v>
      </c>
      <c r="E366" s="38" t="s">
        <v>22</v>
      </c>
      <c r="F366" s="38" t="s">
        <v>22</v>
      </c>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row>
    <row r="367" spans="1:110" ht="28.5" customHeight="1" x14ac:dyDescent="0.25">
      <c r="A367" s="1" t="s">
        <v>640</v>
      </c>
      <c r="B367" s="156"/>
      <c r="C367" s="36"/>
      <c r="D367" s="41"/>
      <c r="E367" s="38"/>
      <c r="F367" s="38"/>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row>
    <row r="368" spans="1:110" ht="39.75" customHeight="1" x14ac:dyDescent="0.25">
      <c r="A368" s="40" t="s">
        <v>385</v>
      </c>
      <c r="B368" s="43" t="s">
        <v>36</v>
      </c>
      <c r="C368" s="36">
        <v>1250</v>
      </c>
      <c r="D368" s="41" t="s">
        <v>9</v>
      </c>
      <c r="E368" s="41" t="s">
        <v>17</v>
      </c>
      <c r="F368" s="41" t="s">
        <v>17</v>
      </c>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row>
    <row r="369" spans="1:110" ht="38.25" customHeight="1" x14ac:dyDescent="0.25">
      <c r="A369" s="40" t="s">
        <v>479</v>
      </c>
      <c r="B369" s="43" t="s">
        <v>478</v>
      </c>
      <c r="C369" s="36">
        <v>10000</v>
      </c>
      <c r="D369" s="41" t="s">
        <v>9</v>
      </c>
      <c r="E369" s="41" t="s">
        <v>10</v>
      </c>
      <c r="F369" s="41" t="s">
        <v>10</v>
      </c>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row>
    <row r="370" spans="1:110" ht="38.25" customHeight="1" x14ac:dyDescent="0.25">
      <c r="A370" s="40" t="s">
        <v>638</v>
      </c>
      <c r="B370" s="43" t="s">
        <v>36</v>
      </c>
      <c r="C370" s="36">
        <v>2300</v>
      </c>
      <c r="D370" s="41" t="s">
        <v>9</v>
      </c>
      <c r="E370" s="41" t="s">
        <v>11</v>
      </c>
      <c r="F370" s="41" t="s">
        <v>11</v>
      </c>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row>
    <row r="371" spans="1:110" ht="24" customHeight="1" x14ac:dyDescent="0.25">
      <c r="A371" s="40" t="s">
        <v>743</v>
      </c>
      <c r="B371" s="43" t="s">
        <v>36</v>
      </c>
      <c r="C371" s="36">
        <v>3015</v>
      </c>
      <c r="D371" s="41" t="s">
        <v>723</v>
      </c>
      <c r="E371" s="41" t="s">
        <v>103</v>
      </c>
      <c r="F371" s="41" t="s">
        <v>90</v>
      </c>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row>
    <row r="372" spans="1:110" ht="35.25" customHeight="1" x14ac:dyDescent="0.25">
      <c r="A372" s="40" t="s">
        <v>923</v>
      </c>
      <c r="B372" s="43" t="s">
        <v>810</v>
      </c>
      <c r="C372" s="36">
        <v>190</v>
      </c>
      <c r="D372" s="41" t="s">
        <v>9</v>
      </c>
      <c r="E372" s="41" t="s">
        <v>90</v>
      </c>
      <c r="F372" s="41" t="s">
        <v>90</v>
      </c>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row>
    <row r="373" spans="1:110" ht="48.75" customHeight="1" x14ac:dyDescent="0.25">
      <c r="A373" s="40" t="s">
        <v>918</v>
      </c>
      <c r="B373" s="43" t="s">
        <v>36</v>
      </c>
      <c r="C373" s="36">
        <v>19570</v>
      </c>
      <c r="D373" s="41" t="s">
        <v>9</v>
      </c>
      <c r="E373" s="41" t="s">
        <v>105</v>
      </c>
      <c r="F373" s="41" t="s">
        <v>37</v>
      </c>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row>
    <row r="374" spans="1:110" ht="38.25" customHeight="1" x14ac:dyDescent="0.25">
      <c r="A374" s="40" t="s">
        <v>1035</v>
      </c>
      <c r="B374" s="43" t="s">
        <v>478</v>
      </c>
      <c r="C374" s="36">
        <v>1226</v>
      </c>
      <c r="D374" s="41" t="s">
        <v>9</v>
      </c>
      <c r="E374" s="41" t="s">
        <v>105</v>
      </c>
      <c r="F374" s="41" t="s">
        <v>105</v>
      </c>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row>
    <row r="375" spans="1:110" ht="53.25" customHeight="1" x14ac:dyDescent="0.25">
      <c r="A375" s="87" t="s">
        <v>1300</v>
      </c>
      <c r="B375" s="43" t="s">
        <v>35</v>
      </c>
      <c r="C375" s="36">
        <v>44535</v>
      </c>
      <c r="D375" s="41" t="s">
        <v>388</v>
      </c>
      <c r="E375" s="64" t="s">
        <v>22</v>
      </c>
      <c r="F375" s="64" t="s">
        <v>22</v>
      </c>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row>
    <row r="376" spans="1:110" ht="33.75" customHeight="1" x14ac:dyDescent="0.25">
      <c r="A376" s="40" t="s">
        <v>160</v>
      </c>
      <c r="B376" s="43" t="s">
        <v>159</v>
      </c>
      <c r="C376" s="36">
        <v>5500</v>
      </c>
      <c r="D376" s="41" t="s">
        <v>562</v>
      </c>
      <c r="E376" s="41" t="s">
        <v>100</v>
      </c>
      <c r="F376" s="41" t="s">
        <v>100</v>
      </c>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row>
    <row r="377" spans="1:110" ht="24" customHeight="1" x14ac:dyDescent="0.25">
      <c r="A377" s="40" t="s">
        <v>184</v>
      </c>
      <c r="B377" s="43" t="s">
        <v>36</v>
      </c>
      <c r="C377" s="36">
        <v>7500</v>
      </c>
      <c r="D377" s="41" t="s">
        <v>562</v>
      </c>
      <c r="E377" s="41" t="s">
        <v>90</v>
      </c>
      <c r="F377" s="41" t="s">
        <v>91</v>
      </c>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row>
    <row r="378" spans="1:110" ht="28.5" customHeight="1" x14ac:dyDescent="0.25">
      <c r="A378" s="1" t="s">
        <v>641</v>
      </c>
      <c r="B378" s="156"/>
      <c r="C378" s="36"/>
      <c r="D378" s="41"/>
      <c r="E378" s="38"/>
      <c r="F378" s="38"/>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row>
    <row r="379" spans="1:110" ht="38.25" customHeight="1" x14ac:dyDescent="0.25">
      <c r="A379" s="40" t="s">
        <v>815</v>
      </c>
      <c r="B379" s="43" t="s">
        <v>639</v>
      </c>
      <c r="C379" s="36">
        <f>10100*5</f>
        <v>50500</v>
      </c>
      <c r="D379" s="41" t="s">
        <v>736</v>
      </c>
      <c r="E379" s="41" t="s">
        <v>103</v>
      </c>
      <c r="F379" s="41" t="s">
        <v>90</v>
      </c>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row>
    <row r="380" spans="1:110" ht="48.75" customHeight="1" x14ac:dyDescent="0.25">
      <c r="A380" s="1" t="s">
        <v>262</v>
      </c>
      <c r="B380" s="43" t="s">
        <v>41</v>
      </c>
      <c r="C380" s="36">
        <f>SUM(C381:C381)</f>
        <v>350</v>
      </c>
      <c r="D380" s="11"/>
      <c r="E380" s="25"/>
      <c r="F380" s="38"/>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row>
    <row r="381" spans="1:110" ht="20.25" customHeight="1" x14ac:dyDescent="0.25">
      <c r="A381" s="40" t="s">
        <v>401</v>
      </c>
      <c r="B381" s="43" t="s">
        <v>419</v>
      </c>
      <c r="C381" s="36">
        <v>350</v>
      </c>
      <c r="D381" s="36" t="s">
        <v>277</v>
      </c>
      <c r="E381" s="41" t="s">
        <v>17</v>
      </c>
      <c r="F381" s="41" t="s">
        <v>17</v>
      </c>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row>
    <row r="382" spans="1:110" ht="27.75" customHeight="1" x14ac:dyDescent="0.25">
      <c r="A382" s="40" t="s">
        <v>494</v>
      </c>
      <c r="B382" s="43" t="s">
        <v>493</v>
      </c>
      <c r="C382" s="36">
        <v>1200</v>
      </c>
      <c r="D382" s="36" t="s">
        <v>9</v>
      </c>
      <c r="E382" s="41" t="s">
        <v>10</v>
      </c>
      <c r="F382" s="41" t="s">
        <v>11</v>
      </c>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row>
    <row r="383" spans="1:110" ht="27.75" customHeight="1" x14ac:dyDescent="0.25">
      <c r="A383" s="40" t="s">
        <v>653</v>
      </c>
      <c r="B383" s="43" t="s">
        <v>654</v>
      </c>
      <c r="C383" s="36">
        <v>9750</v>
      </c>
      <c r="D383" s="36" t="s">
        <v>9</v>
      </c>
      <c r="E383" s="41" t="s">
        <v>100</v>
      </c>
      <c r="F383" s="41" t="s">
        <v>103</v>
      </c>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row>
    <row r="384" spans="1:110" ht="27.75" customHeight="1" x14ac:dyDescent="0.25">
      <c r="A384" s="40" t="s">
        <v>794</v>
      </c>
      <c r="B384" s="43" t="s">
        <v>793</v>
      </c>
      <c r="C384" s="36"/>
      <c r="D384" s="36" t="s">
        <v>9</v>
      </c>
      <c r="E384" s="41" t="s">
        <v>90</v>
      </c>
      <c r="F384" s="41" t="s">
        <v>90</v>
      </c>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row>
    <row r="385" spans="1:110" ht="27.75" customHeight="1" x14ac:dyDescent="0.25">
      <c r="A385" s="40" t="s">
        <v>797</v>
      </c>
      <c r="B385" s="43" t="s">
        <v>798</v>
      </c>
      <c r="C385" s="36">
        <f>350/1.19</f>
        <v>294.11764705882354</v>
      </c>
      <c r="D385" s="36" t="s">
        <v>9</v>
      </c>
      <c r="E385" s="41" t="s">
        <v>90</v>
      </c>
      <c r="F385" s="41" t="s">
        <v>90</v>
      </c>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row>
    <row r="386" spans="1:110" ht="27.75" customHeight="1" x14ac:dyDescent="0.25">
      <c r="A386" s="40" t="s">
        <v>1081</v>
      </c>
      <c r="B386" s="43" t="s">
        <v>798</v>
      </c>
      <c r="C386" s="36">
        <v>500</v>
      </c>
      <c r="D386" s="36" t="s">
        <v>9</v>
      </c>
      <c r="E386" s="41" t="s">
        <v>105</v>
      </c>
      <c r="F386" s="41" t="s">
        <v>37</v>
      </c>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row>
    <row r="387" spans="1:110" ht="24" customHeight="1" x14ac:dyDescent="0.2">
      <c r="A387" s="40" t="s">
        <v>1236</v>
      </c>
      <c r="B387" s="157" t="s">
        <v>1235</v>
      </c>
      <c r="C387" s="36">
        <v>320</v>
      </c>
      <c r="D387" s="36" t="s">
        <v>9</v>
      </c>
      <c r="E387" s="41" t="s">
        <v>22</v>
      </c>
      <c r="F387" s="41" t="s">
        <v>22</v>
      </c>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row>
    <row r="388" spans="1:110" ht="24" customHeight="1" x14ac:dyDescent="0.2">
      <c r="A388" s="40" t="s">
        <v>1246</v>
      </c>
      <c r="B388" s="158" t="s">
        <v>1235</v>
      </c>
      <c r="C388" s="36">
        <v>300</v>
      </c>
      <c r="D388" s="36" t="s">
        <v>9</v>
      </c>
      <c r="E388" s="41" t="s">
        <v>22</v>
      </c>
      <c r="F388" s="41" t="s">
        <v>22</v>
      </c>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row>
    <row r="389" spans="1:110" ht="24" customHeight="1" x14ac:dyDescent="0.2">
      <c r="A389" s="40" t="s">
        <v>1279</v>
      </c>
      <c r="B389" s="158" t="s">
        <v>1235</v>
      </c>
      <c r="C389" s="36">
        <v>30</v>
      </c>
      <c r="D389" s="36" t="s">
        <v>9</v>
      </c>
      <c r="E389" s="41" t="s">
        <v>22</v>
      </c>
      <c r="F389" s="41" t="s">
        <v>22</v>
      </c>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row>
    <row r="390" spans="1:110" ht="43.5" customHeight="1" x14ac:dyDescent="0.25">
      <c r="A390" s="1" t="s">
        <v>42</v>
      </c>
      <c r="B390" s="43"/>
      <c r="C390" s="146"/>
      <c r="D390" s="41"/>
      <c r="E390" s="41"/>
      <c r="F390" s="41"/>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row>
    <row r="391" spans="1:110" ht="29.25" customHeight="1" x14ac:dyDescent="0.25">
      <c r="A391" s="40" t="s">
        <v>307</v>
      </c>
      <c r="B391" s="29" t="s">
        <v>306</v>
      </c>
      <c r="C391" s="36">
        <v>470</v>
      </c>
      <c r="D391" s="36" t="s">
        <v>277</v>
      </c>
      <c r="E391" s="41" t="s">
        <v>12</v>
      </c>
      <c r="F391" s="41" t="s">
        <v>12</v>
      </c>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row>
    <row r="392" spans="1:110" ht="29.25" customHeight="1" x14ac:dyDescent="0.25">
      <c r="A392" s="40" t="s">
        <v>389</v>
      </c>
      <c r="B392" s="29"/>
      <c r="C392" s="36">
        <v>150</v>
      </c>
      <c r="D392" s="36" t="s">
        <v>277</v>
      </c>
      <c r="E392" s="41" t="s">
        <v>17</v>
      </c>
      <c r="F392" s="41" t="s">
        <v>17</v>
      </c>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row>
    <row r="393" spans="1:110" ht="45" customHeight="1" x14ac:dyDescent="0.25">
      <c r="A393" s="40" t="s">
        <v>330</v>
      </c>
      <c r="B393" s="29" t="s">
        <v>331</v>
      </c>
      <c r="C393" s="36">
        <v>2500</v>
      </c>
      <c r="D393" s="36" t="s">
        <v>277</v>
      </c>
      <c r="E393" s="41" t="s">
        <v>105</v>
      </c>
      <c r="F393" s="41" t="s">
        <v>105</v>
      </c>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row>
    <row r="394" spans="1:110" ht="29.25" customHeight="1" x14ac:dyDescent="0.25">
      <c r="A394" s="40" t="s">
        <v>332</v>
      </c>
      <c r="B394" s="29" t="s">
        <v>331</v>
      </c>
      <c r="C394" s="36">
        <v>4000</v>
      </c>
      <c r="D394" s="36" t="s">
        <v>277</v>
      </c>
      <c r="E394" s="41" t="s">
        <v>105</v>
      </c>
      <c r="F394" s="41" t="s">
        <v>105</v>
      </c>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row>
    <row r="395" spans="1:110" ht="29.25" customHeight="1" x14ac:dyDescent="0.25">
      <c r="A395" s="40" t="s">
        <v>1313</v>
      </c>
      <c r="B395" s="29" t="s">
        <v>799</v>
      </c>
      <c r="C395" s="36">
        <v>27000</v>
      </c>
      <c r="D395" s="36" t="s">
        <v>277</v>
      </c>
      <c r="E395" s="41" t="s">
        <v>90</v>
      </c>
      <c r="F395" s="41" t="s">
        <v>90</v>
      </c>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row>
    <row r="396" spans="1:110" ht="29.25" customHeight="1" x14ac:dyDescent="0.25">
      <c r="A396" s="40" t="s">
        <v>1314</v>
      </c>
      <c r="B396" s="29" t="s">
        <v>799</v>
      </c>
      <c r="C396" s="36">
        <v>49500</v>
      </c>
      <c r="D396" s="36" t="s">
        <v>277</v>
      </c>
      <c r="E396" s="41" t="s">
        <v>105</v>
      </c>
      <c r="F396" s="41" t="s">
        <v>105</v>
      </c>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row>
    <row r="397" spans="1:110" ht="29.25" customHeight="1" x14ac:dyDescent="0.25">
      <c r="A397" s="40" t="s">
        <v>835</v>
      </c>
      <c r="B397" s="29" t="s">
        <v>799</v>
      </c>
      <c r="C397" s="36">
        <v>16200</v>
      </c>
      <c r="D397" s="36" t="s">
        <v>277</v>
      </c>
      <c r="E397" s="41" t="s">
        <v>90</v>
      </c>
      <c r="F397" s="41" t="s">
        <v>90</v>
      </c>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row>
    <row r="398" spans="1:110" ht="29.25" customHeight="1" x14ac:dyDescent="0.25">
      <c r="A398" s="40" t="s">
        <v>1038</v>
      </c>
      <c r="B398" s="29" t="s">
        <v>331</v>
      </c>
      <c r="C398" s="36">
        <v>49500</v>
      </c>
      <c r="D398" s="36" t="s">
        <v>277</v>
      </c>
      <c r="E398" s="41" t="s">
        <v>90</v>
      </c>
      <c r="F398" s="41" t="s">
        <v>90</v>
      </c>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row>
    <row r="399" spans="1:110" ht="51" customHeight="1" x14ac:dyDescent="0.25">
      <c r="A399" s="40" t="s">
        <v>1115</v>
      </c>
      <c r="B399" s="29" t="s">
        <v>331</v>
      </c>
      <c r="C399" s="36">
        <v>26368</v>
      </c>
      <c r="D399" s="36" t="s">
        <v>277</v>
      </c>
      <c r="E399" s="41" t="s">
        <v>105</v>
      </c>
      <c r="F399" s="41" t="s">
        <v>105</v>
      </c>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row>
    <row r="400" spans="1:110" ht="26.25" customHeight="1" x14ac:dyDescent="0.25">
      <c r="A400" s="40" t="s">
        <v>1042</v>
      </c>
      <c r="B400" s="132" t="s">
        <v>1043</v>
      </c>
      <c r="C400" s="36">
        <f>1200*4</f>
        <v>4800</v>
      </c>
      <c r="D400" s="36" t="s">
        <v>277</v>
      </c>
      <c r="E400" s="41" t="s">
        <v>105</v>
      </c>
      <c r="F400" s="41" t="s">
        <v>37</v>
      </c>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row>
    <row r="401" spans="1:209" s="39" customFormat="1" ht="20.25" customHeight="1" x14ac:dyDescent="0.25">
      <c r="A401" s="1" t="s">
        <v>375</v>
      </c>
      <c r="B401" s="135"/>
      <c r="C401" s="36"/>
      <c r="D401" s="41"/>
      <c r="E401" s="38"/>
      <c r="F401" s="38"/>
    </row>
    <row r="402" spans="1:209" s="39" customFormat="1" ht="57.75" customHeight="1" x14ac:dyDescent="0.25">
      <c r="A402" s="40" t="s">
        <v>279</v>
      </c>
      <c r="B402" s="43" t="s">
        <v>69</v>
      </c>
      <c r="C402" s="25">
        <f>700*5</f>
        <v>3500</v>
      </c>
      <c r="D402" s="16" t="s">
        <v>9</v>
      </c>
      <c r="E402" s="41" t="s">
        <v>12</v>
      </c>
      <c r="F402" s="75" t="s">
        <v>12</v>
      </c>
      <c r="FB402" s="37"/>
      <c r="FC402" s="37"/>
      <c r="FD402" s="37"/>
      <c r="FE402" s="37"/>
      <c r="FF402" s="37"/>
      <c r="FG402" s="37"/>
      <c r="FH402" s="37"/>
      <c r="FI402" s="37"/>
      <c r="FJ402" s="37"/>
      <c r="FK402" s="37"/>
      <c r="FL402" s="37"/>
      <c r="FM402" s="37"/>
      <c r="FN402" s="37"/>
      <c r="FO402" s="37"/>
      <c r="FP402" s="37"/>
      <c r="FQ402" s="37"/>
      <c r="FR402" s="37"/>
      <c r="FS402" s="37"/>
      <c r="FT402" s="37"/>
      <c r="FU402" s="37"/>
      <c r="FV402" s="37"/>
      <c r="FW402" s="37"/>
      <c r="FX402" s="37"/>
      <c r="FY402" s="37"/>
      <c r="FZ402" s="37"/>
      <c r="GA402" s="37"/>
      <c r="GB402" s="37"/>
      <c r="GC402" s="37"/>
      <c r="GD402" s="37"/>
      <c r="GE402" s="37"/>
      <c r="GF402" s="37"/>
      <c r="GG402" s="37"/>
      <c r="GH402" s="37"/>
      <c r="GI402" s="37"/>
      <c r="GJ402" s="37"/>
      <c r="GK402" s="37"/>
      <c r="GL402" s="37"/>
      <c r="GM402" s="37"/>
      <c r="GN402" s="37"/>
      <c r="GO402" s="37"/>
      <c r="GP402" s="37"/>
      <c r="GQ402" s="37"/>
      <c r="GR402" s="37"/>
      <c r="GS402" s="37"/>
      <c r="GT402" s="37"/>
      <c r="GU402" s="37"/>
      <c r="GV402" s="37"/>
      <c r="GW402" s="37"/>
      <c r="GX402" s="37"/>
      <c r="GY402" s="37"/>
      <c r="GZ402" s="37"/>
      <c r="HA402" s="37"/>
    </row>
    <row r="403" spans="1:209" s="159" customFormat="1" ht="49.5" customHeight="1" x14ac:dyDescent="0.25">
      <c r="A403" s="87" t="s">
        <v>76</v>
      </c>
      <c r="B403" s="29" t="s">
        <v>77</v>
      </c>
      <c r="C403" s="93">
        <v>7728</v>
      </c>
      <c r="D403" s="16" t="s">
        <v>9</v>
      </c>
      <c r="E403" s="38" t="s">
        <v>22</v>
      </c>
      <c r="F403" s="38" t="s">
        <v>22</v>
      </c>
    </row>
    <row r="404" spans="1:209" s="39" customFormat="1" ht="48.75" customHeight="1" x14ac:dyDescent="0.25">
      <c r="A404" s="160" t="s">
        <v>78</v>
      </c>
      <c r="B404" s="28" t="s">
        <v>79</v>
      </c>
      <c r="C404" s="15">
        <v>28512</v>
      </c>
      <c r="D404" s="4" t="s">
        <v>9</v>
      </c>
      <c r="E404" s="2" t="s">
        <v>22</v>
      </c>
      <c r="F404" s="2" t="s">
        <v>22</v>
      </c>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c r="DL404" s="37"/>
      <c r="DM404" s="37"/>
      <c r="DN404" s="37"/>
      <c r="DO404" s="37"/>
      <c r="DP404" s="37"/>
      <c r="DQ404" s="37"/>
      <c r="DR404" s="37"/>
      <c r="DS404" s="37"/>
      <c r="DT404" s="37"/>
      <c r="DU404" s="37"/>
      <c r="DV404" s="37"/>
      <c r="DW404" s="37"/>
      <c r="DX404" s="37"/>
      <c r="DY404" s="37"/>
      <c r="DZ404" s="37"/>
      <c r="EA404" s="37"/>
      <c r="EB404" s="37"/>
      <c r="EC404" s="37"/>
      <c r="ED404" s="37"/>
      <c r="EE404" s="37"/>
      <c r="EF404" s="37"/>
      <c r="EG404" s="37"/>
      <c r="EH404" s="37"/>
      <c r="EI404" s="37"/>
      <c r="EJ404" s="37"/>
      <c r="EK404" s="37"/>
      <c r="EL404" s="37"/>
      <c r="EM404" s="37"/>
      <c r="EN404" s="37"/>
      <c r="EO404" s="37"/>
      <c r="EP404" s="37"/>
      <c r="EQ404" s="37"/>
      <c r="ER404" s="37"/>
      <c r="ES404" s="37"/>
      <c r="ET404" s="37"/>
      <c r="EU404" s="37"/>
      <c r="EV404" s="37"/>
      <c r="EW404" s="37"/>
      <c r="EX404" s="37"/>
      <c r="EY404" s="37"/>
      <c r="EZ404" s="37"/>
      <c r="FA404" s="37"/>
      <c r="FB404" s="37"/>
      <c r="FC404" s="37"/>
      <c r="FD404" s="37"/>
      <c r="FE404" s="37"/>
      <c r="FF404" s="37"/>
      <c r="FG404" s="37"/>
      <c r="FH404" s="37"/>
      <c r="FI404" s="37"/>
      <c r="FJ404" s="37"/>
      <c r="FK404" s="37"/>
      <c r="FL404" s="37"/>
      <c r="FM404" s="37"/>
      <c r="FN404" s="37"/>
      <c r="FO404" s="37"/>
      <c r="FP404" s="37"/>
      <c r="FQ404" s="37"/>
      <c r="FR404" s="37"/>
      <c r="FS404" s="37"/>
      <c r="FT404" s="37"/>
      <c r="FU404" s="37"/>
      <c r="FV404" s="37"/>
      <c r="FW404" s="37"/>
      <c r="FX404" s="37"/>
      <c r="FY404" s="37"/>
      <c r="FZ404" s="37"/>
      <c r="GA404" s="37"/>
      <c r="GB404" s="37"/>
      <c r="GC404" s="37"/>
      <c r="GD404" s="37"/>
      <c r="GE404" s="37"/>
      <c r="GF404" s="37"/>
      <c r="GG404" s="37"/>
      <c r="GH404" s="37"/>
      <c r="GI404" s="37"/>
      <c r="GJ404" s="37"/>
      <c r="GK404" s="37"/>
      <c r="GL404" s="37"/>
      <c r="GM404" s="37"/>
      <c r="GN404" s="37"/>
      <c r="GO404" s="37"/>
      <c r="GP404" s="37"/>
      <c r="GQ404" s="37"/>
      <c r="GR404" s="37"/>
      <c r="GS404" s="37"/>
      <c r="GT404" s="37"/>
      <c r="GU404" s="37"/>
      <c r="GV404" s="37"/>
      <c r="GW404" s="37"/>
      <c r="GX404" s="37"/>
      <c r="GY404" s="37"/>
      <c r="GZ404" s="37"/>
      <c r="HA404" s="37"/>
    </row>
    <row r="405" spans="1:209" s="39" customFormat="1" ht="38.25" customHeight="1" x14ac:dyDescent="0.25">
      <c r="A405" s="160" t="s">
        <v>78</v>
      </c>
      <c r="B405" s="28" t="s">
        <v>79</v>
      </c>
      <c r="C405" s="15">
        <v>28512</v>
      </c>
      <c r="D405" s="4" t="s">
        <v>9</v>
      </c>
      <c r="E405" s="2" t="s">
        <v>22</v>
      </c>
      <c r="F405" s="2" t="s">
        <v>22</v>
      </c>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c r="DL405" s="37"/>
      <c r="DM405" s="37"/>
      <c r="DN405" s="37"/>
      <c r="DO405" s="37"/>
      <c r="DP405" s="37"/>
      <c r="DQ405" s="37"/>
      <c r="DR405" s="37"/>
      <c r="DS405" s="37"/>
      <c r="DT405" s="37"/>
      <c r="DU405" s="37"/>
      <c r="DV405" s="37"/>
      <c r="DW405" s="37"/>
      <c r="DX405" s="37"/>
      <c r="DY405" s="37"/>
      <c r="DZ405" s="37"/>
      <c r="EA405" s="37"/>
      <c r="EB405" s="37"/>
      <c r="EC405" s="37"/>
      <c r="ED405" s="37"/>
      <c r="EE405" s="37"/>
      <c r="EF405" s="37"/>
      <c r="EG405" s="37"/>
      <c r="EH405" s="37"/>
      <c r="EI405" s="37"/>
      <c r="EJ405" s="37"/>
      <c r="EK405" s="37"/>
      <c r="EL405" s="37"/>
      <c r="EM405" s="37"/>
      <c r="EN405" s="37"/>
      <c r="EO405" s="37"/>
      <c r="EP405" s="37"/>
      <c r="EQ405" s="37"/>
      <c r="ER405" s="37"/>
      <c r="ES405" s="37"/>
      <c r="ET405" s="37"/>
      <c r="EU405" s="37"/>
      <c r="EV405" s="37"/>
      <c r="EW405" s="37"/>
      <c r="EX405" s="37"/>
      <c r="EY405" s="37"/>
      <c r="EZ405" s="37"/>
      <c r="FA405" s="37"/>
      <c r="FB405" s="37"/>
      <c r="FC405" s="37"/>
      <c r="FD405" s="37"/>
      <c r="FE405" s="37"/>
      <c r="FF405" s="37"/>
      <c r="FG405" s="37"/>
      <c r="FH405" s="37"/>
      <c r="FI405" s="37"/>
      <c r="FJ405" s="37"/>
      <c r="FK405" s="37"/>
      <c r="FL405" s="37"/>
      <c r="FM405" s="37"/>
      <c r="FN405" s="37"/>
      <c r="FO405" s="37"/>
      <c r="FP405" s="37"/>
      <c r="FQ405" s="37"/>
      <c r="FR405" s="37"/>
      <c r="FS405" s="37"/>
      <c r="FT405" s="37"/>
      <c r="FU405" s="37"/>
      <c r="FV405" s="37"/>
      <c r="FW405" s="37"/>
      <c r="FX405" s="37"/>
      <c r="FY405" s="37"/>
      <c r="FZ405" s="37"/>
      <c r="GA405" s="37"/>
      <c r="GB405" s="37"/>
      <c r="GC405" s="37"/>
      <c r="GD405" s="37"/>
      <c r="GE405" s="37"/>
      <c r="GF405" s="37"/>
      <c r="GG405" s="37"/>
      <c r="GH405" s="37"/>
      <c r="GI405" s="37"/>
      <c r="GJ405" s="37"/>
      <c r="GK405" s="37"/>
      <c r="GL405" s="37"/>
      <c r="GM405" s="37"/>
      <c r="GN405" s="37"/>
      <c r="GO405" s="37"/>
      <c r="GP405" s="37"/>
      <c r="GQ405" s="37"/>
      <c r="GR405" s="37"/>
      <c r="GS405" s="37"/>
      <c r="GT405" s="37"/>
      <c r="GU405" s="37"/>
      <c r="GV405" s="37"/>
      <c r="GW405" s="37"/>
      <c r="GX405" s="37"/>
      <c r="GY405" s="37"/>
      <c r="GZ405" s="37"/>
      <c r="HA405" s="37"/>
    </row>
    <row r="406" spans="1:209" ht="24.75" customHeight="1" x14ac:dyDescent="0.25">
      <c r="A406" s="1" t="s">
        <v>23</v>
      </c>
      <c r="B406" s="43" t="s">
        <v>24</v>
      </c>
      <c r="C406" s="36"/>
      <c r="D406" s="41"/>
      <c r="E406" s="41"/>
      <c r="F406" s="41"/>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row>
    <row r="407" spans="1:209" ht="38.25" customHeight="1" x14ac:dyDescent="0.25">
      <c r="A407" s="7" t="s">
        <v>25</v>
      </c>
      <c r="B407" s="43" t="s">
        <v>26</v>
      </c>
      <c r="C407" s="69">
        <v>66700</v>
      </c>
      <c r="D407" s="36" t="s">
        <v>277</v>
      </c>
      <c r="E407" s="41" t="s">
        <v>22</v>
      </c>
      <c r="F407" s="41" t="s">
        <v>22</v>
      </c>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row>
    <row r="408" spans="1:209" ht="26.25" customHeight="1" x14ac:dyDescent="0.25">
      <c r="A408" s="7" t="s">
        <v>1107</v>
      </c>
      <c r="B408" s="43" t="s">
        <v>26</v>
      </c>
      <c r="C408" s="69">
        <v>3000</v>
      </c>
      <c r="D408" s="36" t="s">
        <v>9</v>
      </c>
      <c r="E408" s="41" t="s">
        <v>37</v>
      </c>
      <c r="F408" s="41" t="s">
        <v>37</v>
      </c>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row>
    <row r="409" spans="1:209" ht="26.25" customHeight="1" x14ac:dyDescent="0.25">
      <c r="A409" s="7" t="s">
        <v>1194</v>
      </c>
      <c r="B409" s="43" t="s">
        <v>26</v>
      </c>
      <c r="C409" s="69">
        <v>1400</v>
      </c>
      <c r="D409" s="36" t="s">
        <v>9</v>
      </c>
      <c r="E409" s="41" t="s">
        <v>38</v>
      </c>
      <c r="F409" s="41" t="s">
        <v>38</v>
      </c>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row>
    <row r="410" spans="1:209" ht="26.25" customHeight="1" x14ac:dyDescent="0.25">
      <c r="A410" s="7" t="s">
        <v>1243</v>
      </c>
      <c r="B410" s="43" t="s">
        <v>26</v>
      </c>
      <c r="C410" s="67">
        <v>4000</v>
      </c>
      <c r="D410" s="36" t="s">
        <v>9</v>
      </c>
      <c r="E410" s="41" t="s">
        <v>22</v>
      </c>
      <c r="F410" s="41" t="s">
        <v>22</v>
      </c>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row>
    <row r="411" spans="1:209" s="6" customFormat="1" ht="36" customHeight="1" x14ac:dyDescent="0.25">
      <c r="A411" s="161" t="s">
        <v>1334</v>
      </c>
      <c r="B411" s="43" t="s">
        <v>27</v>
      </c>
      <c r="C411" s="36"/>
      <c r="D411" s="8"/>
      <c r="E411" s="8"/>
      <c r="F411" s="8"/>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row>
    <row r="412" spans="1:209" ht="23.25" customHeight="1" x14ac:dyDescent="0.25">
      <c r="A412" s="7" t="s">
        <v>735</v>
      </c>
      <c r="B412" s="43" t="s">
        <v>27</v>
      </c>
      <c r="C412" s="36">
        <v>2500</v>
      </c>
      <c r="D412" s="41" t="s">
        <v>9</v>
      </c>
      <c r="E412" s="41" t="s">
        <v>103</v>
      </c>
      <c r="F412" s="41" t="s">
        <v>103</v>
      </c>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row>
    <row r="413" spans="1:209" ht="23.25" customHeight="1" x14ac:dyDescent="0.25">
      <c r="A413" s="7" t="s">
        <v>934</v>
      </c>
      <c r="B413" s="43" t="s">
        <v>27</v>
      </c>
      <c r="C413" s="36">
        <v>400</v>
      </c>
      <c r="D413" s="41" t="s">
        <v>9</v>
      </c>
      <c r="E413" s="41" t="s">
        <v>91</v>
      </c>
      <c r="F413" s="41" t="s">
        <v>91</v>
      </c>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row>
    <row r="414" spans="1:209" ht="47.25" customHeight="1" x14ac:dyDescent="0.25">
      <c r="A414" s="1" t="s">
        <v>1322</v>
      </c>
      <c r="B414" s="43" t="s">
        <v>130</v>
      </c>
      <c r="C414" s="36"/>
      <c r="D414" s="38"/>
      <c r="E414" s="4"/>
      <c r="F414" s="38"/>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row>
    <row r="415" spans="1:209" ht="63" customHeight="1" x14ac:dyDescent="0.25">
      <c r="A415" s="14" t="s">
        <v>632</v>
      </c>
      <c r="B415" s="43"/>
      <c r="C415" s="15">
        <v>10000</v>
      </c>
      <c r="D415" s="41" t="s">
        <v>9</v>
      </c>
      <c r="E415" s="41" t="s">
        <v>100</v>
      </c>
      <c r="F415" s="41" t="s">
        <v>103</v>
      </c>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row>
    <row r="416" spans="1:209" ht="39" customHeight="1" x14ac:dyDescent="0.25">
      <c r="A416" s="1" t="s">
        <v>43</v>
      </c>
      <c r="B416" s="43" t="s">
        <v>44</v>
      </c>
      <c r="C416" s="36"/>
      <c r="D416" s="41"/>
      <c r="E416" s="41"/>
      <c r="F416" s="41"/>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row>
    <row r="417" spans="1:110" ht="25.5" customHeight="1" x14ac:dyDescent="0.25">
      <c r="A417" s="14" t="s">
        <v>772</v>
      </c>
      <c r="B417" s="43"/>
      <c r="C417" s="36">
        <v>200</v>
      </c>
      <c r="D417" s="37" t="s">
        <v>9</v>
      </c>
      <c r="E417" s="41" t="s">
        <v>11</v>
      </c>
      <c r="F417" s="41" t="s">
        <v>11</v>
      </c>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row>
    <row r="418" spans="1:110" ht="25.5" customHeight="1" x14ac:dyDescent="0.25">
      <c r="A418" s="14" t="s">
        <v>806</v>
      </c>
      <c r="B418" s="43"/>
      <c r="C418" s="36">
        <v>150</v>
      </c>
      <c r="D418" s="9" t="s">
        <v>9</v>
      </c>
      <c r="E418" s="41" t="s">
        <v>90</v>
      </c>
      <c r="F418" s="41" t="s">
        <v>91</v>
      </c>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row>
    <row r="419" spans="1:110" ht="25.5" customHeight="1" x14ac:dyDescent="0.25">
      <c r="A419" s="14" t="s">
        <v>1248</v>
      </c>
      <c r="B419" s="43"/>
      <c r="C419" s="36">
        <v>2848</v>
      </c>
      <c r="D419" s="9" t="s">
        <v>9</v>
      </c>
      <c r="E419" s="41" t="s">
        <v>22</v>
      </c>
      <c r="F419" s="41" t="s">
        <v>12</v>
      </c>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row>
    <row r="420" spans="1:110" ht="25.5" customHeight="1" x14ac:dyDescent="0.25">
      <c r="A420" s="14"/>
      <c r="B420" s="43"/>
      <c r="C420" s="36"/>
      <c r="D420" s="37"/>
      <c r="E420" s="41"/>
      <c r="F420" s="41"/>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row>
    <row r="421" spans="1:110" ht="32.450000000000003" customHeight="1" x14ac:dyDescent="0.25">
      <c r="A421" s="1" t="s">
        <v>1323</v>
      </c>
      <c r="B421" s="43" t="s">
        <v>32</v>
      </c>
      <c r="C421" s="36"/>
      <c r="D421" s="41"/>
      <c r="E421" s="38"/>
      <c r="F421" s="38"/>
    </row>
    <row r="422" spans="1:110" ht="25.5" x14ac:dyDescent="0.25">
      <c r="A422" s="40" t="s">
        <v>322</v>
      </c>
      <c r="B422" s="58" t="s">
        <v>33</v>
      </c>
      <c r="C422" s="36">
        <v>17000</v>
      </c>
      <c r="D422" s="37" t="s">
        <v>9</v>
      </c>
      <c r="E422" s="41" t="s">
        <v>12</v>
      </c>
      <c r="F422" s="38" t="s">
        <v>12</v>
      </c>
    </row>
    <row r="423" spans="1:110" ht="26.25" customHeight="1" x14ac:dyDescent="0.25">
      <c r="A423" s="40" t="s">
        <v>448</v>
      </c>
      <c r="B423" s="43" t="s">
        <v>449</v>
      </c>
      <c r="C423" s="36">
        <v>5400</v>
      </c>
      <c r="D423" s="41" t="s">
        <v>9</v>
      </c>
      <c r="E423" s="38" t="s">
        <v>10</v>
      </c>
      <c r="F423" s="38" t="s">
        <v>10</v>
      </c>
    </row>
    <row r="424" spans="1:110" ht="26.25" customHeight="1" x14ac:dyDescent="0.2">
      <c r="A424" s="40" t="s">
        <v>599</v>
      </c>
      <c r="B424" s="162" t="s">
        <v>600</v>
      </c>
      <c r="C424" s="36">
        <v>400</v>
      </c>
      <c r="D424" s="41" t="s">
        <v>9</v>
      </c>
      <c r="E424" s="38" t="s">
        <v>100</v>
      </c>
      <c r="F424" s="38" t="s">
        <v>100</v>
      </c>
    </row>
    <row r="425" spans="1:110" ht="26.25" customHeight="1" x14ac:dyDescent="0.2">
      <c r="A425" s="40" t="s">
        <v>1050</v>
      </c>
      <c r="B425" s="162" t="s">
        <v>600</v>
      </c>
      <c r="C425" s="31">
        <v>150</v>
      </c>
      <c r="D425" s="23" t="s">
        <v>9</v>
      </c>
      <c r="E425" s="13" t="s">
        <v>105</v>
      </c>
      <c r="F425" s="13" t="s">
        <v>37</v>
      </c>
    </row>
    <row r="426" spans="1:110" ht="24.75" customHeight="1" x14ac:dyDescent="0.2">
      <c r="A426" s="40" t="s">
        <v>1090</v>
      </c>
      <c r="B426" s="162" t="s">
        <v>600</v>
      </c>
      <c r="C426" s="31">
        <v>150</v>
      </c>
      <c r="D426" s="23" t="s">
        <v>9</v>
      </c>
      <c r="E426" s="13" t="s">
        <v>37</v>
      </c>
      <c r="F426" s="13" t="s">
        <v>37</v>
      </c>
    </row>
    <row r="427" spans="1:110" ht="25.5" x14ac:dyDescent="0.25">
      <c r="A427" s="40" t="s">
        <v>1108</v>
      </c>
      <c r="B427" s="58" t="s">
        <v>33</v>
      </c>
      <c r="C427" s="31">
        <v>10800</v>
      </c>
      <c r="D427" s="23" t="s">
        <v>9</v>
      </c>
      <c r="E427" s="13" t="s">
        <v>37</v>
      </c>
      <c r="F427" s="13" t="s">
        <v>37</v>
      </c>
    </row>
    <row r="428" spans="1:110" s="6" customFormat="1" ht="25.5" x14ac:dyDescent="0.25">
      <c r="A428" s="1" t="s">
        <v>1324</v>
      </c>
      <c r="B428" s="135"/>
      <c r="C428" s="163"/>
      <c r="D428" s="164"/>
      <c r="E428" s="165"/>
      <c r="F428" s="165"/>
    </row>
    <row r="429" spans="1:110" ht="32.25" customHeight="1" x14ac:dyDescent="0.25">
      <c r="A429" s="40" t="s">
        <v>34</v>
      </c>
      <c r="B429" s="58" t="s">
        <v>178</v>
      </c>
      <c r="C429" s="36">
        <v>500</v>
      </c>
      <c r="D429" s="9" t="s">
        <v>9</v>
      </c>
      <c r="E429" s="41" t="s">
        <v>12</v>
      </c>
      <c r="F429" s="38" t="s">
        <v>12</v>
      </c>
    </row>
    <row r="430" spans="1:110" ht="32.25" customHeight="1" x14ac:dyDescent="0.25">
      <c r="A430" s="40" t="s">
        <v>34</v>
      </c>
      <c r="B430" s="58" t="s">
        <v>178</v>
      </c>
      <c r="C430" s="36">
        <v>800</v>
      </c>
      <c r="D430" s="9" t="s">
        <v>9</v>
      </c>
      <c r="E430" s="41" t="s">
        <v>103</v>
      </c>
      <c r="F430" s="38" t="s">
        <v>90</v>
      </c>
    </row>
    <row r="431" spans="1:110" ht="54" customHeight="1" x14ac:dyDescent="0.25">
      <c r="A431" s="40" t="s">
        <v>313</v>
      </c>
      <c r="B431" s="43" t="s">
        <v>176</v>
      </c>
      <c r="C431" s="36">
        <v>2600</v>
      </c>
      <c r="D431" s="9" t="s">
        <v>9</v>
      </c>
      <c r="E431" s="41" t="s">
        <v>12</v>
      </c>
      <c r="F431" s="38" t="s">
        <v>12</v>
      </c>
    </row>
    <row r="432" spans="1:110" ht="60" x14ac:dyDescent="0.25">
      <c r="A432" s="40" t="s">
        <v>475</v>
      </c>
      <c r="B432" s="43" t="s">
        <v>312</v>
      </c>
      <c r="C432" s="36">
        <v>2500</v>
      </c>
      <c r="D432" s="37" t="s">
        <v>9</v>
      </c>
      <c r="E432" s="41" t="s">
        <v>12</v>
      </c>
      <c r="F432" s="38" t="s">
        <v>12</v>
      </c>
    </row>
    <row r="433" spans="1:110" ht="45" customHeight="1" x14ac:dyDescent="0.25">
      <c r="A433" s="40" t="s">
        <v>456</v>
      </c>
      <c r="B433" s="43" t="s">
        <v>455</v>
      </c>
      <c r="C433" s="36">
        <v>25</v>
      </c>
      <c r="D433" s="9" t="s">
        <v>9</v>
      </c>
      <c r="E433" s="41" t="s">
        <v>10</v>
      </c>
      <c r="F433" s="38" t="s">
        <v>10</v>
      </c>
    </row>
    <row r="434" spans="1:110" ht="36" x14ac:dyDescent="0.25">
      <c r="A434" s="40" t="s">
        <v>721</v>
      </c>
      <c r="B434" s="43" t="s">
        <v>722</v>
      </c>
      <c r="C434" s="36">
        <v>8000</v>
      </c>
      <c r="D434" s="9" t="s">
        <v>9</v>
      </c>
      <c r="E434" s="41" t="s">
        <v>103</v>
      </c>
      <c r="F434" s="38" t="s">
        <v>90</v>
      </c>
    </row>
    <row r="435" spans="1:110" ht="31.5" customHeight="1" x14ac:dyDescent="0.25">
      <c r="A435" s="1" t="s">
        <v>45</v>
      </c>
      <c r="B435" s="43"/>
      <c r="C435" s="36"/>
      <c r="D435" s="11"/>
      <c r="E435" s="25"/>
      <c r="F435" s="38"/>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c r="BR435" s="39"/>
      <c r="BS435" s="39"/>
      <c r="BT435" s="39"/>
      <c r="BU435" s="39"/>
      <c r="BV435" s="39"/>
      <c r="BW435" s="39"/>
      <c r="BX435" s="39"/>
      <c r="BY435" s="39"/>
      <c r="BZ435" s="39"/>
      <c r="CA435" s="39"/>
      <c r="CB435" s="39"/>
      <c r="CC435" s="39"/>
      <c r="CD435" s="39"/>
      <c r="CE435" s="39"/>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c r="DD435" s="39"/>
      <c r="DE435" s="39"/>
      <c r="DF435" s="39"/>
    </row>
    <row r="436" spans="1:110" ht="51" customHeight="1" x14ac:dyDescent="0.25">
      <c r="A436" s="40" t="s">
        <v>540</v>
      </c>
      <c r="B436" s="43" t="s">
        <v>541</v>
      </c>
      <c r="C436" s="36">
        <v>2325</v>
      </c>
      <c r="D436" s="38" t="s">
        <v>9</v>
      </c>
      <c r="E436" s="41" t="s">
        <v>11</v>
      </c>
      <c r="F436" s="41" t="s">
        <v>11</v>
      </c>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c r="BR436" s="39"/>
      <c r="BS436" s="39"/>
      <c r="BT436" s="39"/>
      <c r="BU436" s="39"/>
      <c r="BV436" s="39"/>
      <c r="BW436" s="39"/>
      <c r="BX436" s="39"/>
      <c r="BY436" s="39"/>
      <c r="BZ436" s="39"/>
      <c r="CA436" s="39"/>
      <c r="CB436" s="39"/>
      <c r="CC436" s="39"/>
      <c r="CD436" s="39"/>
      <c r="CE436" s="39"/>
      <c r="CF436" s="39"/>
      <c r="CG436" s="39"/>
      <c r="CH436" s="39"/>
      <c r="CI436" s="39"/>
      <c r="CJ436" s="39"/>
      <c r="CK436" s="39"/>
      <c r="CL436" s="39"/>
      <c r="CM436" s="39"/>
      <c r="CN436" s="39"/>
      <c r="CO436" s="39"/>
      <c r="CP436" s="39"/>
      <c r="CQ436" s="39"/>
      <c r="CR436" s="39"/>
      <c r="CS436" s="39"/>
      <c r="CT436" s="39"/>
      <c r="CU436" s="39"/>
      <c r="CV436" s="39"/>
      <c r="CW436" s="39"/>
      <c r="CX436" s="39"/>
      <c r="CY436" s="39"/>
      <c r="CZ436" s="39"/>
      <c r="DA436" s="39"/>
      <c r="DB436" s="39"/>
      <c r="DC436" s="39"/>
      <c r="DD436" s="39"/>
      <c r="DE436" s="39"/>
      <c r="DF436" s="39"/>
    </row>
    <row r="437" spans="1:110" ht="48" x14ac:dyDescent="0.25">
      <c r="A437" s="40" t="s">
        <v>608</v>
      </c>
      <c r="B437" s="43" t="s">
        <v>609</v>
      </c>
      <c r="C437" s="36">
        <v>14100</v>
      </c>
      <c r="D437" s="38" t="s">
        <v>9</v>
      </c>
      <c r="E437" s="41" t="s">
        <v>100</v>
      </c>
      <c r="F437" s="41" t="s">
        <v>103</v>
      </c>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c r="BR437" s="39"/>
      <c r="BS437" s="39"/>
      <c r="BT437" s="39"/>
      <c r="BU437" s="39"/>
      <c r="BV437" s="39"/>
      <c r="BW437" s="39"/>
      <c r="BX437" s="39"/>
      <c r="BY437" s="39"/>
      <c r="BZ437" s="39"/>
      <c r="CA437" s="39"/>
      <c r="CB437" s="39"/>
      <c r="CC437" s="39"/>
      <c r="CD437" s="39"/>
      <c r="CE437" s="39"/>
      <c r="CF437" s="39"/>
      <c r="CG437" s="39"/>
      <c r="CH437" s="39"/>
      <c r="CI437" s="39"/>
      <c r="CJ437" s="39"/>
      <c r="CK437" s="39"/>
      <c r="CL437" s="39"/>
      <c r="CM437" s="39"/>
      <c r="CN437" s="39"/>
      <c r="CO437" s="39"/>
      <c r="CP437" s="39"/>
      <c r="CQ437" s="39"/>
      <c r="CR437" s="39"/>
      <c r="CS437" s="39"/>
      <c r="CT437" s="39"/>
      <c r="CU437" s="39"/>
      <c r="CV437" s="39"/>
      <c r="CW437" s="39"/>
      <c r="CX437" s="39"/>
      <c r="CY437" s="39"/>
      <c r="CZ437" s="39"/>
      <c r="DA437" s="39"/>
      <c r="DB437" s="39"/>
      <c r="DC437" s="39"/>
      <c r="DD437" s="39"/>
      <c r="DE437" s="39"/>
      <c r="DF437" s="39"/>
    </row>
    <row r="438" spans="1:110" ht="23.25" customHeight="1" x14ac:dyDescent="0.25">
      <c r="A438" s="40" t="s">
        <v>739</v>
      </c>
      <c r="B438" s="43" t="s">
        <v>740</v>
      </c>
      <c r="C438" s="36">
        <v>395</v>
      </c>
      <c r="D438" s="38" t="s">
        <v>9</v>
      </c>
      <c r="E438" s="41" t="s">
        <v>103</v>
      </c>
      <c r="F438" s="41" t="s">
        <v>103</v>
      </c>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c r="CM438" s="39"/>
      <c r="CN438" s="39"/>
      <c r="CO438" s="39"/>
      <c r="CP438" s="39"/>
      <c r="CQ438" s="39"/>
      <c r="CR438" s="39"/>
      <c r="CS438" s="39"/>
      <c r="CT438" s="39"/>
      <c r="CU438" s="39"/>
      <c r="CV438" s="39"/>
      <c r="CW438" s="39"/>
      <c r="CX438" s="39"/>
      <c r="CY438" s="39"/>
      <c r="CZ438" s="39"/>
      <c r="DA438" s="39"/>
      <c r="DB438" s="39"/>
      <c r="DC438" s="39"/>
      <c r="DD438" s="39"/>
      <c r="DE438" s="39"/>
      <c r="DF438" s="39"/>
    </row>
    <row r="439" spans="1:110" ht="29.25" customHeight="1" x14ac:dyDescent="0.25">
      <c r="A439" s="40" t="s">
        <v>48</v>
      </c>
      <c r="B439" s="43" t="s">
        <v>49</v>
      </c>
      <c r="C439" s="36">
        <v>874</v>
      </c>
      <c r="D439" s="38" t="s">
        <v>9</v>
      </c>
      <c r="E439" s="41" t="s">
        <v>100</v>
      </c>
      <c r="F439" s="41" t="s">
        <v>100</v>
      </c>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c r="BR439" s="39"/>
      <c r="BS439" s="39"/>
      <c r="BT439" s="39"/>
      <c r="BU439" s="39"/>
      <c r="BV439" s="39"/>
      <c r="BW439" s="39"/>
      <c r="BX439" s="39"/>
      <c r="BY439" s="39"/>
      <c r="BZ439" s="39"/>
      <c r="CA439" s="39"/>
      <c r="CB439" s="39"/>
      <c r="CC439" s="39"/>
      <c r="CD439" s="39"/>
      <c r="CE439" s="39"/>
      <c r="CF439" s="39"/>
      <c r="CG439" s="39"/>
      <c r="CH439" s="39"/>
      <c r="CI439" s="39"/>
      <c r="CJ439" s="39"/>
      <c r="CK439" s="39"/>
      <c r="CL439" s="39"/>
      <c r="CM439" s="39"/>
      <c r="CN439" s="39"/>
      <c r="CO439" s="39"/>
      <c r="CP439" s="39"/>
      <c r="CQ439" s="39"/>
      <c r="CR439" s="39"/>
      <c r="CS439" s="39"/>
      <c r="CT439" s="39"/>
      <c r="CU439" s="39"/>
      <c r="CV439" s="39"/>
      <c r="CW439" s="39"/>
      <c r="CX439" s="39"/>
      <c r="CY439" s="39"/>
      <c r="CZ439" s="39"/>
      <c r="DA439" s="39"/>
      <c r="DB439" s="39"/>
      <c r="DC439" s="39"/>
      <c r="DD439" s="39"/>
      <c r="DE439" s="39"/>
      <c r="DF439" s="39"/>
    </row>
    <row r="440" spans="1:110" ht="29.25" customHeight="1" x14ac:dyDescent="0.25">
      <c r="A440" s="40" t="s">
        <v>1048</v>
      </c>
      <c r="B440" s="43" t="s">
        <v>541</v>
      </c>
      <c r="C440" s="36">
        <v>1740</v>
      </c>
      <c r="D440" s="38" t="s">
        <v>9</v>
      </c>
      <c r="E440" s="41" t="s">
        <v>105</v>
      </c>
      <c r="F440" s="41" t="s">
        <v>37</v>
      </c>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c r="BR440" s="39"/>
      <c r="BS440" s="39"/>
      <c r="BT440" s="39"/>
      <c r="BU440" s="39"/>
      <c r="BV440" s="39"/>
      <c r="BW440" s="39"/>
      <c r="BX440" s="39"/>
      <c r="BY440" s="39"/>
      <c r="BZ440" s="39"/>
      <c r="CA440" s="39"/>
      <c r="CB440" s="39"/>
      <c r="CC440" s="39"/>
      <c r="CD440" s="39"/>
      <c r="CE440" s="39"/>
      <c r="CF440" s="39"/>
      <c r="CG440" s="39"/>
      <c r="CH440" s="39"/>
      <c r="CI440" s="39"/>
      <c r="CJ440" s="39"/>
      <c r="CK440" s="39"/>
      <c r="CL440" s="39"/>
      <c r="CM440" s="39"/>
      <c r="CN440" s="39"/>
      <c r="CO440" s="39"/>
      <c r="CP440" s="39"/>
      <c r="CQ440" s="39"/>
      <c r="CR440" s="39"/>
      <c r="CS440" s="39"/>
      <c r="CT440" s="39"/>
      <c r="CU440" s="39"/>
      <c r="CV440" s="39"/>
      <c r="CW440" s="39"/>
      <c r="CX440" s="39"/>
      <c r="CY440" s="39"/>
      <c r="CZ440" s="39"/>
      <c r="DA440" s="39"/>
      <c r="DB440" s="39"/>
      <c r="DC440" s="39"/>
      <c r="DD440" s="39"/>
      <c r="DE440" s="39"/>
      <c r="DF440" s="39"/>
    </row>
    <row r="441" spans="1:110" ht="45.75" customHeight="1" x14ac:dyDescent="0.25">
      <c r="A441" s="40" t="s">
        <v>1086</v>
      </c>
      <c r="B441" s="43" t="s">
        <v>47</v>
      </c>
      <c r="C441" s="36">
        <v>6000</v>
      </c>
      <c r="D441" s="38" t="s">
        <v>9</v>
      </c>
      <c r="E441" s="41" t="s">
        <v>37</v>
      </c>
      <c r="F441" s="41" t="s">
        <v>38</v>
      </c>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c r="BR441" s="39"/>
      <c r="BS441" s="39"/>
      <c r="BT441" s="39"/>
      <c r="BU441" s="39"/>
      <c r="BV441" s="39"/>
      <c r="BW441" s="39"/>
      <c r="BX441" s="39"/>
      <c r="BY441" s="39"/>
      <c r="BZ441" s="39"/>
      <c r="CA441" s="39"/>
      <c r="CB441" s="39"/>
      <c r="CC441" s="39"/>
      <c r="CD441" s="39"/>
      <c r="CE441" s="39"/>
      <c r="CF441" s="39"/>
      <c r="CG441" s="39"/>
      <c r="CH441" s="39"/>
      <c r="CI441" s="39"/>
      <c r="CJ441" s="39"/>
      <c r="CK441" s="39"/>
      <c r="CL441" s="39"/>
      <c r="CM441" s="39"/>
      <c r="CN441" s="39"/>
      <c r="CO441" s="39"/>
      <c r="CP441" s="39"/>
      <c r="CQ441" s="39"/>
      <c r="CR441" s="39"/>
      <c r="CS441" s="39"/>
      <c r="CT441" s="39"/>
      <c r="CU441" s="39"/>
      <c r="CV441" s="39"/>
      <c r="CW441" s="39"/>
      <c r="CX441" s="39"/>
      <c r="CY441" s="39"/>
      <c r="CZ441" s="39"/>
      <c r="DA441" s="39"/>
      <c r="DB441" s="39"/>
      <c r="DC441" s="39"/>
      <c r="DD441" s="39"/>
      <c r="DE441" s="39"/>
      <c r="DF441" s="39"/>
    </row>
    <row r="442" spans="1:110" ht="45.75" customHeight="1" x14ac:dyDescent="0.25">
      <c r="A442" s="40" t="s">
        <v>1167</v>
      </c>
      <c r="B442" s="43" t="s">
        <v>740</v>
      </c>
      <c r="C442" s="36">
        <v>780</v>
      </c>
      <c r="D442" s="38" t="s">
        <v>9</v>
      </c>
      <c r="E442" s="41" t="s">
        <v>38</v>
      </c>
      <c r="F442" s="41" t="s">
        <v>38</v>
      </c>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c r="BR442" s="39"/>
      <c r="BS442" s="39"/>
      <c r="BT442" s="39"/>
      <c r="BU442" s="39"/>
      <c r="BV442" s="39"/>
      <c r="BW442" s="39"/>
      <c r="BX442" s="39"/>
      <c r="BY442" s="39"/>
      <c r="BZ442" s="39"/>
      <c r="CA442" s="39"/>
      <c r="CB442" s="39"/>
      <c r="CC442" s="39"/>
      <c r="CD442" s="39"/>
      <c r="CE442" s="39"/>
      <c r="CF442" s="39"/>
      <c r="CG442" s="39"/>
      <c r="CH442" s="39"/>
      <c r="CI442" s="39"/>
      <c r="CJ442" s="39"/>
      <c r="CK442" s="39"/>
      <c r="CL442" s="39"/>
      <c r="CM442" s="39"/>
      <c r="CN442" s="39"/>
      <c r="CO442" s="39"/>
      <c r="CP442" s="39"/>
      <c r="CQ442" s="39"/>
      <c r="CR442" s="39"/>
      <c r="CS442" s="39"/>
      <c r="CT442" s="39"/>
      <c r="CU442" s="39"/>
      <c r="CV442" s="39"/>
      <c r="CW442" s="39"/>
      <c r="CX442" s="39"/>
      <c r="CY442" s="39"/>
      <c r="CZ442" s="39"/>
      <c r="DA442" s="39"/>
      <c r="DB442" s="39"/>
      <c r="DC442" s="39"/>
      <c r="DD442" s="39"/>
      <c r="DE442" s="39"/>
      <c r="DF442" s="39"/>
    </row>
    <row r="443" spans="1:110" ht="42" customHeight="1" x14ac:dyDescent="0.25">
      <c r="A443" s="40" t="s">
        <v>46</v>
      </c>
      <c r="B443" s="29" t="s">
        <v>47</v>
      </c>
      <c r="C443" s="36"/>
      <c r="D443" s="11"/>
      <c r="E443" s="25"/>
      <c r="F443" s="38"/>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c r="BR443" s="39"/>
      <c r="BS443" s="39"/>
      <c r="BT443" s="39"/>
      <c r="BU443" s="39"/>
      <c r="BV443" s="39"/>
      <c r="BW443" s="39"/>
      <c r="BX443" s="39"/>
      <c r="BY443" s="39"/>
      <c r="BZ443" s="39"/>
      <c r="CA443" s="39"/>
      <c r="CB443" s="39"/>
      <c r="CC443" s="39"/>
      <c r="CD443" s="39"/>
      <c r="CE443" s="39"/>
      <c r="CF443" s="39"/>
      <c r="CG443" s="39"/>
      <c r="CH443" s="39"/>
      <c r="CI443" s="39"/>
      <c r="CJ443" s="39"/>
      <c r="CK443" s="39"/>
      <c r="CL443" s="39"/>
      <c r="CM443" s="39"/>
      <c r="CN443" s="39"/>
      <c r="CO443" s="39"/>
      <c r="CP443" s="39"/>
      <c r="CQ443" s="39"/>
      <c r="CR443" s="39"/>
      <c r="CS443" s="39"/>
      <c r="CT443" s="39"/>
      <c r="CU443" s="39"/>
      <c r="CV443" s="39"/>
      <c r="CW443" s="39"/>
      <c r="CX443" s="39"/>
      <c r="CY443" s="39"/>
      <c r="CZ443" s="39"/>
      <c r="DA443" s="39"/>
      <c r="DB443" s="39"/>
      <c r="DC443" s="39"/>
      <c r="DD443" s="39"/>
      <c r="DE443" s="39"/>
      <c r="DF443" s="39"/>
    </row>
    <row r="444" spans="1:110" ht="36.75" customHeight="1" x14ac:dyDescent="0.25">
      <c r="A444" s="40" t="s">
        <v>168</v>
      </c>
      <c r="B444" s="43" t="s">
        <v>167</v>
      </c>
      <c r="C444" s="36"/>
      <c r="D444" s="38"/>
      <c r="E444" s="41"/>
      <c r="F444" s="41"/>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c r="BR444" s="39"/>
      <c r="BS444" s="39"/>
      <c r="BT444" s="39"/>
      <c r="BU444" s="39"/>
      <c r="BV444" s="39"/>
      <c r="BW444" s="39"/>
      <c r="BX444" s="39"/>
      <c r="BY444" s="39"/>
      <c r="BZ444" s="39"/>
      <c r="CA444" s="39"/>
      <c r="CB444" s="39"/>
      <c r="CC444" s="39"/>
      <c r="CD444" s="39"/>
      <c r="CE444" s="39"/>
      <c r="CF444" s="39"/>
      <c r="CG444" s="39"/>
      <c r="CH444" s="39"/>
      <c r="CI444" s="39"/>
      <c r="CJ444" s="39"/>
      <c r="CK444" s="39"/>
      <c r="CL444" s="39"/>
      <c r="CM444" s="39"/>
      <c r="CN444" s="39"/>
      <c r="CO444" s="39"/>
      <c r="CP444" s="39"/>
      <c r="CQ444" s="39"/>
      <c r="CR444" s="39"/>
      <c r="CS444" s="39"/>
      <c r="CT444" s="39"/>
      <c r="CU444" s="39"/>
      <c r="CV444" s="39"/>
      <c r="CW444" s="39"/>
      <c r="CX444" s="39"/>
      <c r="CY444" s="39"/>
      <c r="CZ444" s="39"/>
      <c r="DA444" s="39"/>
      <c r="DB444" s="39"/>
      <c r="DC444" s="39"/>
      <c r="DD444" s="39"/>
      <c r="DE444" s="39"/>
      <c r="DF444" s="39"/>
    </row>
    <row r="445" spans="1:110" ht="40.5" customHeight="1" x14ac:dyDescent="0.25">
      <c r="A445" s="40" t="s">
        <v>170</v>
      </c>
      <c r="B445" s="43" t="s">
        <v>47</v>
      </c>
      <c r="C445" s="36"/>
      <c r="D445" s="38"/>
      <c r="E445" s="41"/>
      <c r="F445" s="41"/>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c r="BR445" s="39"/>
      <c r="BS445" s="39"/>
      <c r="BT445" s="39"/>
      <c r="BU445" s="39"/>
      <c r="BV445" s="39"/>
      <c r="BW445" s="39"/>
      <c r="BX445" s="39"/>
      <c r="BY445" s="39"/>
      <c r="BZ445" s="39"/>
      <c r="CA445" s="39"/>
      <c r="CB445" s="39"/>
      <c r="CC445" s="39"/>
      <c r="CD445" s="39"/>
      <c r="CE445" s="39"/>
      <c r="CF445" s="39"/>
      <c r="CG445" s="39"/>
      <c r="CH445" s="39"/>
      <c r="CI445" s="39"/>
      <c r="CJ445" s="39"/>
      <c r="CK445" s="39"/>
      <c r="CL445" s="39"/>
      <c r="CM445" s="39"/>
      <c r="CN445" s="39"/>
      <c r="CO445" s="39"/>
      <c r="CP445" s="39"/>
      <c r="CQ445" s="39"/>
      <c r="CR445" s="39"/>
      <c r="CS445" s="39"/>
      <c r="CT445" s="39"/>
      <c r="CU445" s="39"/>
      <c r="CV445" s="39"/>
      <c r="CW445" s="39"/>
      <c r="CX445" s="39"/>
      <c r="CY445" s="39"/>
      <c r="CZ445" s="39"/>
      <c r="DA445" s="39"/>
      <c r="DB445" s="39"/>
      <c r="DC445" s="39"/>
      <c r="DD445" s="39"/>
      <c r="DE445" s="39"/>
      <c r="DF445" s="39"/>
    </row>
    <row r="446" spans="1:110" ht="40.5" customHeight="1" x14ac:dyDescent="0.25">
      <c r="A446" s="40" t="s">
        <v>173</v>
      </c>
      <c r="B446" s="43" t="s">
        <v>47</v>
      </c>
      <c r="C446" s="36"/>
      <c r="D446" s="38"/>
      <c r="E446" s="41"/>
      <c r="F446" s="41"/>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c r="CM446" s="39"/>
      <c r="CN446" s="39"/>
      <c r="CO446" s="39"/>
      <c r="CP446" s="39"/>
      <c r="CQ446" s="39"/>
      <c r="CR446" s="39"/>
      <c r="CS446" s="39"/>
      <c r="CT446" s="39"/>
      <c r="CU446" s="39"/>
      <c r="CV446" s="39"/>
      <c r="CW446" s="39"/>
      <c r="CX446" s="39"/>
      <c r="CY446" s="39"/>
      <c r="CZ446" s="39"/>
      <c r="DA446" s="39"/>
      <c r="DB446" s="39"/>
      <c r="DC446" s="39"/>
      <c r="DD446" s="39"/>
      <c r="DE446" s="39"/>
      <c r="DF446" s="39"/>
    </row>
    <row r="447" spans="1:110" ht="60" x14ac:dyDescent="0.25">
      <c r="A447" s="40" t="s">
        <v>252</v>
      </c>
      <c r="B447" s="43" t="s">
        <v>47</v>
      </c>
      <c r="C447" s="36"/>
      <c r="D447" s="38"/>
      <c r="E447" s="41"/>
      <c r="F447" s="41"/>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39"/>
      <c r="BY447" s="39"/>
      <c r="BZ447" s="39"/>
      <c r="CA447" s="39"/>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row>
    <row r="448" spans="1:110" x14ac:dyDescent="0.25">
      <c r="A448" s="1" t="s">
        <v>83</v>
      </c>
      <c r="B448" s="135"/>
      <c r="C448" s="36"/>
      <c r="D448" s="34"/>
      <c r="E448" s="136"/>
      <c r="F448" s="136"/>
    </row>
    <row r="449" spans="1:209" s="39" customFormat="1" ht="35.25" customHeight="1" x14ac:dyDescent="0.25">
      <c r="A449" s="40" t="s">
        <v>610</v>
      </c>
      <c r="B449" s="43" t="s">
        <v>84</v>
      </c>
      <c r="C449" s="25">
        <f>1100*5+800*7</f>
        <v>11100</v>
      </c>
      <c r="D449" s="16" t="s">
        <v>9</v>
      </c>
      <c r="E449" s="38" t="s">
        <v>22</v>
      </c>
      <c r="F449" s="38" t="s">
        <v>12</v>
      </c>
      <c r="FB449" s="37"/>
      <c r="FC449" s="37"/>
      <c r="FD449" s="37"/>
      <c r="FE449" s="37"/>
      <c r="FF449" s="37"/>
      <c r="FG449" s="37"/>
      <c r="FH449" s="37"/>
      <c r="FI449" s="37"/>
      <c r="FJ449" s="37"/>
      <c r="FK449" s="37"/>
      <c r="FL449" s="37"/>
      <c r="FM449" s="37"/>
      <c r="FN449" s="37"/>
      <c r="FO449" s="37"/>
      <c r="FP449" s="37"/>
      <c r="FQ449" s="37"/>
      <c r="FR449" s="37"/>
      <c r="FS449" s="37"/>
      <c r="FT449" s="37"/>
      <c r="FU449" s="37"/>
      <c r="FV449" s="37"/>
      <c r="FW449" s="37"/>
      <c r="FX449" s="37"/>
      <c r="FY449" s="37"/>
      <c r="FZ449" s="37"/>
      <c r="GA449" s="37"/>
      <c r="GB449" s="37"/>
      <c r="GC449" s="37"/>
      <c r="GD449" s="37"/>
      <c r="GE449" s="37"/>
      <c r="GF449" s="37"/>
      <c r="GG449" s="37"/>
      <c r="GH449" s="37"/>
      <c r="GI449" s="37"/>
      <c r="GJ449" s="37"/>
      <c r="GK449" s="37"/>
      <c r="GL449" s="37"/>
      <c r="GM449" s="37"/>
      <c r="GN449" s="37"/>
      <c r="GO449" s="37"/>
      <c r="GP449" s="37"/>
      <c r="GQ449" s="37"/>
      <c r="GR449" s="37"/>
      <c r="GS449" s="37"/>
      <c r="GT449" s="37"/>
      <c r="GU449" s="37"/>
      <c r="GV449" s="37"/>
      <c r="GW449" s="37"/>
      <c r="GX449" s="37"/>
      <c r="GY449" s="37"/>
      <c r="GZ449" s="37"/>
      <c r="HA449" s="37"/>
    </row>
    <row r="450" spans="1:209" s="39" customFormat="1" ht="25.5" x14ac:dyDescent="0.25">
      <c r="A450" s="40" t="s">
        <v>87</v>
      </c>
      <c r="B450" s="43" t="s">
        <v>145</v>
      </c>
      <c r="C450" s="25">
        <v>8500</v>
      </c>
      <c r="D450" s="16" t="s">
        <v>9</v>
      </c>
      <c r="E450" s="41" t="s">
        <v>10</v>
      </c>
      <c r="F450" s="75" t="s">
        <v>10</v>
      </c>
      <c r="FB450" s="37"/>
      <c r="FC450" s="37"/>
      <c r="FD450" s="37"/>
      <c r="FE450" s="37"/>
      <c r="FF450" s="37"/>
      <c r="FG450" s="37"/>
      <c r="FH450" s="37"/>
      <c r="FI450" s="37"/>
      <c r="FJ450" s="37"/>
      <c r="FK450" s="37"/>
      <c r="FL450" s="37"/>
      <c r="FM450" s="37"/>
      <c r="FN450" s="37"/>
      <c r="FO450" s="37"/>
      <c r="FP450" s="37"/>
      <c r="FQ450" s="37"/>
      <c r="FR450" s="37"/>
      <c r="FS450" s="37"/>
      <c r="FT450" s="37"/>
      <c r="FU450" s="37"/>
      <c r="FV450" s="37"/>
      <c r="FW450" s="37"/>
      <c r="FX450" s="37"/>
      <c r="FY450" s="37"/>
      <c r="FZ450" s="37"/>
      <c r="GA450" s="37"/>
      <c r="GB450" s="37"/>
      <c r="GC450" s="37"/>
      <c r="GD450" s="37"/>
      <c r="GE450" s="37"/>
      <c r="GF450" s="37"/>
      <c r="GG450" s="37"/>
      <c r="GH450" s="37"/>
      <c r="GI450" s="37"/>
      <c r="GJ450" s="37"/>
      <c r="GK450" s="37"/>
      <c r="GL450" s="37"/>
      <c r="GM450" s="37"/>
      <c r="GN450" s="37"/>
      <c r="GO450" s="37"/>
      <c r="GP450" s="37"/>
      <c r="GQ450" s="37"/>
      <c r="GR450" s="37"/>
      <c r="GS450" s="37"/>
      <c r="GT450" s="37"/>
      <c r="GU450" s="37"/>
      <c r="GV450" s="37"/>
      <c r="GW450" s="37"/>
      <c r="GX450" s="37"/>
      <c r="GY450" s="37"/>
      <c r="GZ450" s="37"/>
      <c r="HA450" s="37"/>
    </row>
    <row r="451" spans="1:209" ht="37.5" customHeight="1" x14ac:dyDescent="0.25">
      <c r="A451" s="40" t="s">
        <v>302</v>
      </c>
      <c r="B451" s="43" t="s">
        <v>88</v>
      </c>
      <c r="C451" s="36">
        <v>5000</v>
      </c>
      <c r="D451" s="4" t="s">
        <v>9</v>
      </c>
      <c r="E451" s="2" t="s">
        <v>91</v>
      </c>
      <c r="F451" s="38" t="s">
        <v>105</v>
      </c>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c r="BM451" s="39"/>
      <c r="BN451" s="39"/>
      <c r="BO451" s="39"/>
      <c r="BP451" s="39"/>
      <c r="BQ451" s="39"/>
      <c r="BR451" s="39"/>
      <c r="BS451" s="39"/>
      <c r="BT451" s="39"/>
      <c r="BU451" s="39"/>
      <c r="BV451" s="39"/>
      <c r="BW451" s="39"/>
      <c r="BX451" s="39"/>
      <c r="BY451" s="39"/>
      <c r="BZ451" s="39"/>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c r="DD451" s="39"/>
      <c r="DE451" s="39"/>
      <c r="DF451" s="39"/>
    </row>
    <row r="452" spans="1:209" s="39" customFormat="1" ht="33" customHeight="1" x14ac:dyDescent="0.25">
      <c r="A452" s="40" t="s">
        <v>1200</v>
      </c>
      <c r="B452" s="43" t="s">
        <v>89</v>
      </c>
      <c r="C452" s="36">
        <v>13000</v>
      </c>
      <c r="D452" s="41" t="s">
        <v>9</v>
      </c>
      <c r="E452" s="38" t="s">
        <v>91</v>
      </c>
      <c r="F452" s="38" t="s">
        <v>105</v>
      </c>
    </row>
    <row r="453" spans="1:209" s="39" customFormat="1" ht="28.5" customHeight="1" x14ac:dyDescent="0.25">
      <c r="A453" s="1" t="s">
        <v>51</v>
      </c>
      <c r="B453" s="43" t="s">
        <v>52</v>
      </c>
      <c r="C453" s="25"/>
      <c r="D453" s="41"/>
      <c r="E453" s="38"/>
      <c r="F453" s="38"/>
      <c r="FB453" s="37"/>
      <c r="FC453" s="37"/>
      <c r="FD453" s="37"/>
      <c r="FE453" s="37"/>
      <c r="FF453" s="37"/>
      <c r="FG453" s="37"/>
      <c r="FH453" s="37"/>
      <c r="FI453" s="37"/>
      <c r="FJ453" s="37"/>
      <c r="FK453" s="37"/>
      <c r="FL453" s="37"/>
      <c r="FM453" s="37"/>
      <c r="FN453" s="37"/>
      <c r="FO453" s="37"/>
      <c r="FP453" s="37"/>
      <c r="FQ453" s="37"/>
      <c r="FR453" s="37"/>
      <c r="FS453" s="37"/>
      <c r="FT453" s="37"/>
      <c r="FU453" s="37"/>
      <c r="FV453" s="37"/>
      <c r="FW453" s="37"/>
      <c r="FX453" s="37"/>
      <c r="FY453" s="37"/>
      <c r="FZ453" s="37"/>
      <c r="GA453" s="37"/>
      <c r="GB453" s="37"/>
      <c r="GC453" s="37"/>
      <c r="GD453" s="37"/>
      <c r="GE453" s="37"/>
      <c r="GF453" s="37"/>
      <c r="GG453" s="37"/>
      <c r="GH453" s="37"/>
      <c r="GI453" s="37"/>
      <c r="GJ453" s="37"/>
      <c r="GK453" s="37"/>
      <c r="GL453" s="37"/>
      <c r="GM453" s="37"/>
      <c r="GN453" s="37"/>
      <c r="GO453" s="37"/>
      <c r="GP453" s="37"/>
      <c r="GQ453" s="37"/>
      <c r="GR453" s="37"/>
      <c r="GS453" s="37"/>
      <c r="GT453" s="37"/>
      <c r="GU453" s="37"/>
      <c r="GV453" s="37"/>
      <c r="GW453" s="37"/>
      <c r="GX453" s="37"/>
      <c r="GY453" s="37"/>
      <c r="GZ453" s="37"/>
      <c r="HA453" s="37"/>
    </row>
    <row r="454" spans="1:209" s="39" customFormat="1" ht="25.5" x14ac:dyDescent="0.25">
      <c r="A454" s="40" t="s">
        <v>53</v>
      </c>
      <c r="B454" s="43" t="s">
        <v>54</v>
      </c>
      <c r="C454" s="25">
        <v>10700</v>
      </c>
      <c r="D454" s="41" t="s">
        <v>9</v>
      </c>
      <c r="E454" s="41" t="s">
        <v>22</v>
      </c>
      <c r="F454" s="41" t="s">
        <v>22</v>
      </c>
      <c r="FB454" s="37"/>
      <c r="FC454" s="37"/>
      <c r="FD454" s="37"/>
      <c r="FE454" s="37"/>
      <c r="FF454" s="37"/>
      <c r="FG454" s="37"/>
      <c r="FH454" s="37"/>
      <c r="FI454" s="37"/>
      <c r="FJ454" s="37"/>
      <c r="FK454" s="37"/>
      <c r="FL454" s="37"/>
      <c r="FM454" s="37"/>
      <c r="FN454" s="37"/>
      <c r="FO454" s="37"/>
      <c r="FP454" s="37"/>
      <c r="FQ454" s="37"/>
      <c r="FR454" s="37"/>
      <c r="FS454" s="37"/>
      <c r="FT454" s="37"/>
      <c r="FU454" s="37"/>
      <c r="FV454" s="37"/>
      <c r="FW454" s="37"/>
      <c r="FX454" s="37"/>
      <c r="FY454" s="37"/>
      <c r="FZ454" s="37"/>
      <c r="GA454" s="37"/>
      <c r="GB454" s="37"/>
      <c r="GC454" s="37"/>
      <c r="GD454" s="37"/>
      <c r="GE454" s="37"/>
      <c r="GF454" s="37"/>
      <c r="GG454" s="37"/>
      <c r="GH454" s="37"/>
      <c r="GI454" s="37"/>
      <c r="GJ454" s="37"/>
      <c r="GK454" s="37"/>
      <c r="GL454" s="37"/>
      <c r="GM454" s="37"/>
      <c r="GN454" s="37"/>
      <c r="GO454" s="37"/>
      <c r="GP454" s="37"/>
      <c r="GQ454" s="37"/>
      <c r="GR454" s="37"/>
      <c r="GS454" s="37"/>
      <c r="GT454" s="37"/>
      <c r="GU454" s="37"/>
      <c r="GV454" s="37"/>
      <c r="GW454" s="37"/>
      <c r="GX454" s="37"/>
      <c r="GY454" s="37"/>
      <c r="GZ454" s="37"/>
      <c r="HA454" s="37"/>
    </row>
    <row r="455" spans="1:209" s="39" customFormat="1" ht="31.5" customHeight="1" x14ac:dyDescent="0.25">
      <c r="A455" s="40" t="s">
        <v>278</v>
      </c>
      <c r="B455" s="43" t="s">
        <v>55</v>
      </c>
      <c r="C455" s="36">
        <f>13350+5350</f>
        <v>18700</v>
      </c>
      <c r="D455" s="41" t="s">
        <v>9</v>
      </c>
      <c r="E455" s="41" t="s">
        <v>22</v>
      </c>
      <c r="F455" s="41" t="s">
        <v>22</v>
      </c>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37"/>
      <c r="DS455" s="37"/>
      <c r="DT455" s="37"/>
      <c r="DU455" s="37"/>
      <c r="DV455" s="37"/>
      <c r="DW455" s="37"/>
      <c r="DX455" s="37"/>
      <c r="DY455" s="37"/>
      <c r="DZ455" s="37"/>
      <c r="EA455" s="37"/>
      <c r="EB455" s="37"/>
      <c r="EC455" s="37"/>
      <c r="ED455" s="37"/>
      <c r="EE455" s="37"/>
      <c r="EF455" s="37"/>
      <c r="EG455" s="37"/>
      <c r="EH455" s="37"/>
      <c r="EI455" s="37"/>
      <c r="EJ455" s="37"/>
      <c r="EK455" s="37"/>
      <c r="EL455" s="37"/>
      <c r="EM455" s="37"/>
      <c r="EN455" s="37"/>
      <c r="EO455" s="37"/>
      <c r="EP455" s="37"/>
      <c r="EQ455" s="37"/>
      <c r="ER455" s="37"/>
      <c r="ES455" s="37"/>
      <c r="ET455" s="37"/>
      <c r="EU455" s="37"/>
      <c r="EV455" s="37"/>
      <c r="EW455" s="37"/>
      <c r="EX455" s="37"/>
      <c r="EY455" s="37"/>
      <c r="EZ455" s="37"/>
      <c r="FA455" s="37"/>
      <c r="FB455" s="37"/>
      <c r="FC455" s="37"/>
      <c r="FD455" s="37"/>
      <c r="FE455" s="37"/>
      <c r="FF455" s="37"/>
      <c r="FG455" s="37"/>
      <c r="FH455" s="37"/>
      <c r="FI455" s="37"/>
      <c r="FJ455" s="37"/>
      <c r="FK455" s="37"/>
      <c r="FL455" s="37"/>
      <c r="FM455" s="37"/>
      <c r="FN455" s="37"/>
      <c r="FO455" s="37"/>
      <c r="FP455" s="37"/>
      <c r="FQ455" s="37"/>
      <c r="FR455" s="37"/>
      <c r="FS455" s="37"/>
      <c r="FT455" s="37"/>
      <c r="FU455" s="37"/>
      <c r="FV455" s="37"/>
      <c r="FW455" s="37"/>
      <c r="FX455" s="37"/>
      <c r="FY455" s="37"/>
      <c r="FZ455" s="37"/>
      <c r="GA455" s="37"/>
      <c r="GB455" s="37"/>
      <c r="GC455" s="37"/>
      <c r="GD455" s="37"/>
      <c r="GE455" s="37"/>
      <c r="GF455" s="37"/>
      <c r="GG455" s="37"/>
      <c r="GH455" s="37"/>
      <c r="GI455" s="37"/>
      <c r="GJ455" s="37"/>
      <c r="GK455" s="37"/>
      <c r="GL455" s="37"/>
      <c r="GM455" s="37"/>
      <c r="GN455" s="37"/>
      <c r="GO455" s="37"/>
      <c r="GP455" s="37"/>
      <c r="GQ455" s="37"/>
      <c r="GR455" s="37"/>
      <c r="GS455" s="37"/>
      <c r="GT455" s="37"/>
      <c r="GU455" s="37"/>
      <c r="GV455" s="37"/>
      <c r="GW455" s="37"/>
      <c r="GX455" s="37"/>
      <c r="GY455" s="37"/>
      <c r="GZ455" s="37"/>
      <c r="HA455" s="37"/>
    </row>
    <row r="456" spans="1:209" s="39" customFormat="1" ht="27" customHeight="1" x14ac:dyDescent="0.25">
      <c r="A456" s="40" t="s">
        <v>1214</v>
      </c>
      <c r="B456" s="43" t="s">
        <v>1215</v>
      </c>
      <c r="C456" s="36">
        <v>290.39999999999998</v>
      </c>
      <c r="D456" s="41" t="s">
        <v>9</v>
      </c>
      <c r="E456" s="41" t="s">
        <v>38</v>
      </c>
      <c r="F456" s="41" t="s">
        <v>22</v>
      </c>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c r="DT456" s="37"/>
      <c r="DU456" s="37"/>
      <c r="DV456" s="37"/>
      <c r="DW456" s="37"/>
      <c r="DX456" s="37"/>
      <c r="DY456" s="37"/>
      <c r="DZ456" s="37"/>
      <c r="EA456" s="37"/>
      <c r="EB456" s="37"/>
      <c r="EC456" s="37"/>
      <c r="ED456" s="37"/>
      <c r="EE456" s="37"/>
      <c r="EF456" s="37"/>
      <c r="EG456" s="37"/>
      <c r="EH456" s="37"/>
      <c r="EI456" s="37"/>
      <c r="EJ456" s="37"/>
      <c r="EK456" s="37"/>
      <c r="EL456" s="37"/>
      <c r="EM456" s="37"/>
      <c r="EN456" s="37"/>
      <c r="EO456" s="37"/>
      <c r="EP456" s="37"/>
      <c r="EQ456" s="37"/>
      <c r="ER456" s="37"/>
      <c r="ES456" s="37"/>
      <c r="ET456" s="37"/>
      <c r="EU456" s="37"/>
      <c r="EV456" s="37"/>
      <c r="EW456" s="37"/>
      <c r="EX456" s="37"/>
      <c r="EY456" s="37"/>
      <c r="EZ456" s="37"/>
      <c r="FA456" s="37"/>
      <c r="FB456" s="37"/>
      <c r="FC456" s="37"/>
      <c r="FD456" s="37"/>
      <c r="FE456" s="37"/>
      <c r="FF456" s="37"/>
      <c r="FG456" s="37"/>
      <c r="FH456" s="37"/>
      <c r="FI456" s="37"/>
      <c r="FJ456" s="37"/>
      <c r="FK456" s="37"/>
      <c r="FL456" s="37"/>
      <c r="FM456" s="37"/>
      <c r="FN456" s="37"/>
      <c r="FO456" s="37"/>
      <c r="FP456" s="37"/>
      <c r="FQ456" s="37"/>
      <c r="FR456" s="37"/>
      <c r="FS456" s="37"/>
      <c r="FT456" s="37"/>
      <c r="FU456" s="37"/>
      <c r="FV456" s="37"/>
      <c r="FW456" s="37"/>
      <c r="FX456" s="37"/>
      <c r="FY456" s="37"/>
      <c r="FZ456" s="37"/>
      <c r="GA456" s="37"/>
      <c r="GB456" s="37"/>
      <c r="GC456" s="37"/>
      <c r="GD456" s="37"/>
      <c r="GE456" s="37"/>
      <c r="GF456" s="37"/>
      <c r="GG456" s="37"/>
      <c r="GH456" s="37"/>
      <c r="GI456" s="37"/>
      <c r="GJ456" s="37"/>
      <c r="GK456" s="37"/>
      <c r="GL456" s="37"/>
      <c r="GM456" s="37"/>
      <c r="GN456" s="37"/>
      <c r="GO456" s="37"/>
      <c r="GP456" s="37"/>
      <c r="GQ456" s="37"/>
      <c r="GR456" s="37"/>
      <c r="GS456" s="37"/>
      <c r="GT456" s="37"/>
      <c r="GU456" s="37"/>
      <c r="GV456" s="37"/>
      <c r="GW456" s="37"/>
      <c r="GX456" s="37"/>
      <c r="GY456" s="37"/>
      <c r="GZ456" s="37"/>
      <c r="HA456" s="37"/>
    </row>
    <row r="457" spans="1:209" s="39" customFormat="1" ht="28.5" customHeight="1" x14ac:dyDescent="0.25">
      <c r="A457" s="1" t="s">
        <v>56</v>
      </c>
      <c r="B457" s="43" t="s">
        <v>57</v>
      </c>
      <c r="C457" s="25"/>
      <c r="D457" s="41"/>
      <c r="E457" s="38"/>
      <c r="F457" s="38"/>
      <c r="FB457" s="37"/>
      <c r="FC457" s="37"/>
      <c r="FD457" s="37"/>
      <c r="FE457" s="37"/>
      <c r="FF457" s="37"/>
      <c r="FG457" s="37"/>
      <c r="FH457" s="37"/>
      <c r="FI457" s="37"/>
      <c r="FJ457" s="37"/>
      <c r="FK457" s="37"/>
      <c r="FL457" s="37"/>
      <c r="FM457" s="37"/>
      <c r="FN457" s="37"/>
      <c r="FO457" s="37"/>
      <c r="FP457" s="37"/>
      <c r="FQ457" s="37"/>
      <c r="FR457" s="37"/>
      <c r="FS457" s="37"/>
      <c r="FT457" s="37"/>
      <c r="FU457" s="37"/>
      <c r="FV457" s="37"/>
      <c r="FW457" s="37"/>
      <c r="FX457" s="37"/>
      <c r="FY457" s="37"/>
      <c r="FZ457" s="37"/>
      <c r="GA457" s="37"/>
      <c r="GB457" s="37"/>
      <c r="GC457" s="37"/>
      <c r="GD457" s="37"/>
      <c r="GE457" s="37"/>
      <c r="GF457" s="37"/>
      <c r="GG457" s="37"/>
      <c r="GH457" s="37"/>
      <c r="GI457" s="37"/>
      <c r="GJ457" s="37"/>
      <c r="GK457" s="37"/>
      <c r="GL457" s="37"/>
      <c r="GM457" s="37"/>
      <c r="GN457" s="37"/>
      <c r="GO457" s="37"/>
      <c r="GP457" s="37"/>
      <c r="GQ457" s="37"/>
      <c r="GR457" s="37"/>
      <c r="GS457" s="37"/>
      <c r="GT457" s="37"/>
      <c r="GU457" s="37"/>
      <c r="GV457" s="37"/>
      <c r="GW457" s="37"/>
      <c r="GX457" s="37"/>
      <c r="GY457" s="37"/>
      <c r="GZ457" s="37"/>
      <c r="HA457" s="37"/>
    </row>
    <row r="458" spans="1:209" ht="29.25" customHeight="1" x14ac:dyDescent="0.25">
      <c r="A458" s="14" t="s">
        <v>162</v>
      </c>
      <c r="B458" s="43"/>
      <c r="C458" s="15"/>
      <c r="D458" s="4"/>
      <c r="E458" s="17"/>
      <c r="F458" s="4"/>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row>
    <row r="459" spans="1:209" s="98" customFormat="1" x14ac:dyDescent="0.25">
      <c r="A459" s="166" t="s">
        <v>58</v>
      </c>
      <c r="B459" s="29"/>
      <c r="C459" s="95"/>
      <c r="D459" s="16"/>
      <c r="E459" s="96"/>
      <c r="F459" s="56"/>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7"/>
      <c r="CC459" s="97"/>
      <c r="CD459" s="97"/>
      <c r="CE459" s="97"/>
      <c r="CF459" s="97"/>
      <c r="CG459" s="97"/>
      <c r="CH459" s="97"/>
      <c r="CI459" s="97"/>
      <c r="CJ459" s="97"/>
      <c r="CK459" s="97"/>
      <c r="CL459" s="97"/>
      <c r="CM459" s="97"/>
      <c r="CN459" s="97"/>
      <c r="CO459" s="97"/>
      <c r="CP459" s="97"/>
      <c r="CQ459" s="97"/>
      <c r="CR459" s="97"/>
      <c r="CS459" s="97"/>
      <c r="CT459" s="97"/>
      <c r="CU459" s="97"/>
      <c r="CV459" s="97"/>
      <c r="CW459" s="97"/>
      <c r="CX459" s="97"/>
      <c r="CY459" s="97"/>
      <c r="CZ459" s="97"/>
      <c r="DA459" s="97"/>
      <c r="DB459" s="97"/>
      <c r="DC459" s="97"/>
      <c r="DD459" s="97"/>
      <c r="DE459" s="97"/>
    </row>
    <row r="460" spans="1:209" s="98" customFormat="1" ht="35.25" customHeight="1" x14ac:dyDescent="0.25">
      <c r="A460" s="94" t="s">
        <v>59</v>
      </c>
      <c r="B460" s="29" t="s">
        <v>651</v>
      </c>
      <c r="C460" s="95">
        <f>5000*12</f>
        <v>60000</v>
      </c>
      <c r="D460" s="41" t="s">
        <v>9</v>
      </c>
      <c r="E460" s="96" t="s">
        <v>100</v>
      </c>
      <c r="F460" s="16" t="s">
        <v>103</v>
      </c>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L460" s="97"/>
      <c r="CM460" s="97"/>
      <c r="CN460" s="97"/>
      <c r="CO460" s="97"/>
      <c r="CP460" s="97"/>
      <c r="CQ460" s="97"/>
      <c r="CR460" s="97"/>
      <c r="CS460" s="97"/>
      <c r="CT460" s="97"/>
      <c r="CU460" s="97"/>
      <c r="CV460" s="97"/>
      <c r="CW460" s="97"/>
      <c r="CX460" s="97"/>
      <c r="CY460" s="97"/>
      <c r="CZ460" s="97"/>
      <c r="DA460" s="97"/>
      <c r="DB460" s="97"/>
      <c r="DC460" s="97"/>
      <c r="DD460" s="97"/>
      <c r="DE460" s="97"/>
    </row>
    <row r="461" spans="1:209" s="39" customFormat="1" ht="24" x14ac:dyDescent="0.25">
      <c r="A461" s="1" t="s">
        <v>558</v>
      </c>
      <c r="B461" s="43" t="s">
        <v>554</v>
      </c>
      <c r="C461" s="25"/>
      <c r="D461" s="41"/>
      <c r="E461" s="38"/>
      <c r="F461" s="38"/>
      <c r="FB461" s="37"/>
      <c r="FC461" s="37"/>
      <c r="FD461" s="37"/>
      <c r="FE461" s="37"/>
      <c r="FF461" s="37"/>
      <c r="FG461" s="37"/>
      <c r="FH461" s="37"/>
      <c r="FI461" s="37"/>
      <c r="FJ461" s="37"/>
      <c r="FK461" s="37"/>
      <c r="FL461" s="37"/>
      <c r="FM461" s="37"/>
      <c r="FN461" s="37"/>
      <c r="FO461" s="37"/>
      <c r="FP461" s="37"/>
      <c r="FQ461" s="37"/>
      <c r="FR461" s="37"/>
      <c r="FS461" s="37"/>
      <c r="FT461" s="37"/>
      <c r="FU461" s="37"/>
      <c r="FV461" s="37"/>
      <c r="FW461" s="37"/>
      <c r="FX461" s="37"/>
      <c r="FY461" s="37"/>
      <c r="FZ461" s="37"/>
      <c r="GA461" s="37"/>
      <c r="GB461" s="37"/>
      <c r="GC461" s="37"/>
      <c r="GD461" s="37"/>
      <c r="GE461" s="37"/>
      <c r="GF461" s="37"/>
      <c r="GG461" s="37"/>
      <c r="GH461" s="37"/>
      <c r="GI461" s="37"/>
      <c r="GJ461" s="37"/>
      <c r="GK461" s="37"/>
      <c r="GL461" s="37"/>
      <c r="GM461" s="37"/>
      <c r="GN461" s="37"/>
      <c r="GO461" s="37"/>
      <c r="GP461" s="37"/>
      <c r="GQ461" s="37"/>
      <c r="GR461" s="37"/>
      <c r="GS461" s="37"/>
      <c r="GT461" s="37"/>
      <c r="GU461" s="37"/>
      <c r="GV461" s="37"/>
      <c r="GW461" s="37"/>
      <c r="GX461" s="37"/>
      <c r="GY461" s="37"/>
      <c r="GZ461" s="37"/>
      <c r="HA461" s="37"/>
    </row>
    <row r="462" spans="1:209" ht="33.75" customHeight="1" x14ac:dyDescent="0.25">
      <c r="A462" s="14" t="s">
        <v>555</v>
      </c>
      <c r="B462" s="43"/>
      <c r="C462" s="15">
        <v>6000</v>
      </c>
      <c r="D462" s="4" t="s">
        <v>9</v>
      </c>
      <c r="E462" s="17" t="s">
        <v>10</v>
      </c>
      <c r="F462" s="4" t="s">
        <v>11</v>
      </c>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c r="CH462" s="39"/>
      <c r="CI462" s="39"/>
      <c r="CJ462" s="39"/>
      <c r="CK462" s="39"/>
      <c r="CL462" s="39"/>
      <c r="CM462" s="39"/>
      <c r="CN462" s="39"/>
      <c r="CO462" s="39"/>
      <c r="CP462" s="39"/>
      <c r="CQ462" s="39"/>
      <c r="CR462" s="39"/>
      <c r="CS462" s="39"/>
      <c r="CT462" s="39"/>
      <c r="CU462" s="39"/>
      <c r="CV462" s="39"/>
      <c r="CW462" s="39"/>
      <c r="CX462" s="39"/>
      <c r="CY462" s="39"/>
      <c r="CZ462" s="39"/>
      <c r="DA462" s="39"/>
      <c r="DB462" s="39"/>
      <c r="DC462" s="39"/>
      <c r="DD462" s="39"/>
      <c r="DE462" s="39"/>
      <c r="DF462" s="39"/>
      <c r="DG462" s="39"/>
    </row>
    <row r="463" spans="1:209" s="39" customFormat="1" ht="24" x14ac:dyDescent="0.25">
      <c r="A463" s="1" t="s">
        <v>558</v>
      </c>
      <c r="B463" s="43" t="s">
        <v>554</v>
      </c>
      <c r="C463" s="25"/>
      <c r="D463" s="41"/>
      <c r="E463" s="38"/>
      <c r="F463" s="38"/>
      <c r="FB463" s="37"/>
      <c r="FC463" s="37"/>
      <c r="FD463" s="37"/>
      <c r="FE463" s="37"/>
      <c r="FF463" s="37"/>
      <c r="FG463" s="37"/>
      <c r="FH463" s="37"/>
      <c r="FI463" s="37"/>
      <c r="FJ463" s="37"/>
      <c r="FK463" s="37"/>
      <c r="FL463" s="37"/>
      <c r="FM463" s="37"/>
      <c r="FN463" s="37"/>
      <c r="FO463" s="37"/>
      <c r="FP463" s="37"/>
      <c r="FQ463" s="37"/>
      <c r="FR463" s="37"/>
      <c r="FS463" s="37"/>
      <c r="FT463" s="37"/>
      <c r="FU463" s="37"/>
      <c r="FV463" s="37"/>
      <c r="FW463" s="37"/>
      <c r="FX463" s="37"/>
      <c r="FY463" s="37"/>
      <c r="FZ463" s="37"/>
      <c r="GA463" s="37"/>
      <c r="GB463" s="37"/>
      <c r="GC463" s="37"/>
      <c r="GD463" s="37"/>
      <c r="GE463" s="37"/>
      <c r="GF463" s="37"/>
      <c r="GG463" s="37"/>
      <c r="GH463" s="37"/>
      <c r="GI463" s="37"/>
      <c r="GJ463" s="37"/>
      <c r="GK463" s="37"/>
      <c r="GL463" s="37"/>
      <c r="GM463" s="37"/>
      <c r="GN463" s="37"/>
      <c r="GO463" s="37"/>
      <c r="GP463" s="37"/>
      <c r="GQ463" s="37"/>
      <c r="GR463" s="37"/>
      <c r="GS463" s="37"/>
      <c r="GT463" s="37"/>
      <c r="GU463" s="37"/>
      <c r="GV463" s="37"/>
      <c r="GW463" s="37"/>
      <c r="GX463" s="37"/>
      <c r="GY463" s="37"/>
      <c r="GZ463" s="37"/>
      <c r="HA463" s="37"/>
    </row>
    <row r="464" spans="1:209" ht="33.75" customHeight="1" x14ac:dyDescent="0.25">
      <c r="A464" s="14" t="s">
        <v>555</v>
      </c>
      <c r="B464" s="43"/>
      <c r="C464" s="15">
        <v>6000</v>
      </c>
      <c r="D464" s="4" t="s">
        <v>9</v>
      </c>
      <c r="E464" s="17" t="s">
        <v>10</v>
      </c>
      <c r="F464" s="4" t="s">
        <v>11</v>
      </c>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c r="BM464" s="39"/>
      <c r="BN464" s="39"/>
      <c r="BO464" s="39"/>
      <c r="BP464" s="39"/>
      <c r="BQ464" s="39"/>
      <c r="BR464" s="39"/>
      <c r="BS464" s="39"/>
      <c r="BT464" s="39"/>
      <c r="BU464" s="39"/>
      <c r="BV464" s="39"/>
      <c r="BW464" s="39"/>
      <c r="BX464" s="39"/>
      <c r="BY464" s="39"/>
      <c r="BZ464" s="39"/>
      <c r="CA464" s="39"/>
      <c r="CB464" s="39"/>
      <c r="CC464" s="39"/>
      <c r="CD464" s="39"/>
      <c r="CE464" s="39"/>
      <c r="CF464" s="39"/>
      <c r="CG464" s="39"/>
      <c r="CH464" s="39"/>
      <c r="CI464" s="39"/>
      <c r="CJ464" s="39"/>
      <c r="CK464" s="39"/>
      <c r="CL464" s="39"/>
      <c r="CM464" s="39"/>
      <c r="CN464" s="39"/>
      <c r="CO464" s="39"/>
      <c r="CP464" s="39"/>
      <c r="CQ464" s="39"/>
      <c r="CR464" s="39"/>
      <c r="CS464" s="39"/>
      <c r="CT464" s="39"/>
      <c r="CU464" s="39"/>
      <c r="CV464" s="39"/>
      <c r="CW464" s="39"/>
      <c r="CX464" s="39"/>
      <c r="CY464" s="39"/>
      <c r="CZ464" s="39"/>
      <c r="DA464" s="39"/>
      <c r="DB464" s="39"/>
      <c r="DC464" s="39"/>
      <c r="DD464" s="39"/>
      <c r="DE464" s="39"/>
      <c r="DF464" s="39"/>
      <c r="DG464" s="39"/>
    </row>
    <row r="465" spans="1:209" s="39" customFormat="1" ht="26.25" customHeight="1" x14ac:dyDescent="0.25">
      <c r="A465" s="1" t="s">
        <v>60</v>
      </c>
      <c r="B465" s="43" t="s">
        <v>61</v>
      </c>
      <c r="C465" s="36"/>
      <c r="D465" s="41"/>
      <c r="E465" s="38"/>
      <c r="F465" s="38"/>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c r="DL465" s="37"/>
      <c r="DM465" s="37"/>
      <c r="DN465" s="37"/>
      <c r="DO465" s="37"/>
      <c r="DP465" s="37"/>
      <c r="DQ465" s="37"/>
      <c r="DR465" s="37"/>
      <c r="DS465" s="37"/>
      <c r="DT465" s="37"/>
      <c r="DU465" s="37"/>
      <c r="DV465" s="37"/>
      <c r="DW465" s="37"/>
      <c r="DX465" s="37"/>
      <c r="DY465" s="37"/>
      <c r="DZ465" s="37"/>
      <c r="EA465" s="37"/>
      <c r="EB465" s="37"/>
      <c r="EC465" s="37"/>
      <c r="ED465" s="37"/>
      <c r="EE465" s="37"/>
      <c r="EF465" s="37"/>
      <c r="EG465" s="37"/>
      <c r="EH465" s="37"/>
      <c r="EI465" s="37"/>
      <c r="EJ465" s="37"/>
      <c r="EK465" s="37"/>
      <c r="EL465" s="37"/>
      <c r="EM465" s="37"/>
      <c r="EN465" s="37"/>
      <c r="EO465" s="37"/>
      <c r="EP465" s="37"/>
      <c r="EQ465" s="37"/>
      <c r="ER465" s="37"/>
      <c r="ES465" s="37"/>
      <c r="ET465" s="37"/>
      <c r="EU465" s="37"/>
      <c r="EV465" s="37"/>
      <c r="EW465" s="37"/>
      <c r="EX465" s="37"/>
      <c r="EY465" s="37"/>
      <c r="EZ465" s="37"/>
      <c r="FA465" s="37"/>
      <c r="FB465" s="37"/>
      <c r="FC465" s="37"/>
      <c r="FD465" s="37"/>
      <c r="FE465" s="37"/>
      <c r="FF465" s="37"/>
      <c r="FG465" s="37"/>
      <c r="FH465" s="37"/>
      <c r="FI465" s="37"/>
      <c r="FJ465" s="37"/>
      <c r="FK465" s="37"/>
      <c r="FL465" s="37"/>
      <c r="FM465" s="37"/>
      <c r="FN465" s="37"/>
      <c r="FO465" s="37"/>
      <c r="FP465" s="37"/>
      <c r="FQ465" s="37"/>
      <c r="FR465" s="37"/>
      <c r="FS465" s="37"/>
      <c r="FT465" s="37"/>
      <c r="FU465" s="37"/>
      <c r="FV465" s="37"/>
      <c r="FW465" s="37"/>
      <c r="FX465" s="37"/>
      <c r="FY465" s="37"/>
      <c r="FZ465" s="37"/>
      <c r="GA465" s="37"/>
      <c r="GB465" s="37"/>
      <c r="GC465" s="37"/>
      <c r="GD465" s="37"/>
      <c r="GE465" s="37"/>
      <c r="GF465" s="37"/>
      <c r="GG465" s="37"/>
      <c r="GH465" s="37"/>
      <c r="GI465" s="37"/>
      <c r="GJ465" s="37"/>
      <c r="GK465" s="37"/>
      <c r="GL465" s="37"/>
      <c r="GM465" s="37"/>
      <c r="GN465" s="37"/>
      <c r="GO465" s="37"/>
      <c r="GP465" s="37"/>
      <c r="GQ465" s="37"/>
      <c r="GR465" s="37"/>
      <c r="GS465" s="37"/>
      <c r="GT465" s="37"/>
      <c r="GU465" s="37"/>
      <c r="GV465" s="37"/>
      <c r="GW465" s="37"/>
      <c r="GX465" s="37"/>
      <c r="GY465" s="37"/>
      <c r="GZ465" s="37"/>
      <c r="HA465" s="37"/>
    </row>
    <row r="466" spans="1:209" s="114" customFormat="1" ht="25.5" x14ac:dyDescent="0.25">
      <c r="A466" s="40" t="s">
        <v>398</v>
      </c>
      <c r="B466" s="43" t="s">
        <v>62</v>
      </c>
      <c r="C466" s="44">
        <f>769.46*3</f>
        <v>2308.38</v>
      </c>
      <c r="D466" s="41" t="s">
        <v>9</v>
      </c>
      <c r="E466" s="38" t="s">
        <v>22</v>
      </c>
      <c r="F466" s="38" t="s">
        <v>22</v>
      </c>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5"/>
      <c r="AT466" s="115"/>
      <c r="AU466" s="115"/>
      <c r="AV466" s="115"/>
      <c r="AW466" s="115"/>
      <c r="AX466" s="115"/>
      <c r="AY466" s="115"/>
      <c r="AZ466" s="115"/>
      <c r="BA466" s="115"/>
      <c r="BB466" s="115"/>
      <c r="BC466" s="115"/>
      <c r="BD466" s="115"/>
      <c r="BE466" s="115"/>
      <c r="BF466" s="115"/>
      <c r="BG466" s="115"/>
      <c r="BH466" s="115"/>
      <c r="BI466" s="115"/>
      <c r="BJ466" s="115"/>
      <c r="BK466" s="115"/>
      <c r="BL466" s="115"/>
      <c r="BM466" s="115"/>
      <c r="BN466" s="115"/>
      <c r="BO466" s="115"/>
      <c r="BP466" s="115"/>
      <c r="BQ466" s="115"/>
      <c r="BR466" s="115"/>
      <c r="BS466" s="115"/>
      <c r="BT466" s="115"/>
      <c r="BU466" s="115"/>
      <c r="BV466" s="115"/>
      <c r="BW466" s="115"/>
      <c r="BX466" s="115"/>
      <c r="BY466" s="115"/>
      <c r="BZ466" s="115"/>
      <c r="CA466" s="115"/>
      <c r="CB466" s="115"/>
      <c r="CC466" s="115"/>
      <c r="CD466" s="115"/>
      <c r="CE466" s="115"/>
      <c r="CF466" s="115"/>
      <c r="CG466" s="115"/>
      <c r="CH466" s="115"/>
      <c r="CI466" s="115"/>
      <c r="CJ466" s="115"/>
      <c r="CK466" s="115"/>
      <c r="CL466" s="115"/>
      <c r="CM466" s="115"/>
      <c r="CN466" s="115"/>
      <c r="CO466" s="115"/>
      <c r="CP466" s="115"/>
      <c r="CQ466" s="115"/>
      <c r="CR466" s="115"/>
      <c r="CS466" s="115"/>
      <c r="CT466" s="115"/>
      <c r="CU466" s="115"/>
      <c r="CV466" s="115"/>
      <c r="CW466" s="115"/>
      <c r="CX466" s="115"/>
      <c r="CY466" s="115"/>
      <c r="CZ466" s="115"/>
      <c r="DA466" s="115"/>
      <c r="DB466" s="115"/>
      <c r="DC466" s="115"/>
      <c r="DD466" s="115"/>
      <c r="DE466" s="115"/>
      <c r="DF466" s="115"/>
      <c r="DG466" s="115"/>
      <c r="DH466" s="115"/>
      <c r="DI466" s="115"/>
      <c r="DJ466" s="115"/>
      <c r="DK466" s="115"/>
      <c r="DL466" s="115"/>
      <c r="DM466" s="115"/>
      <c r="DN466" s="115"/>
      <c r="DO466" s="115"/>
      <c r="DP466" s="115"/>
      <c r="DQ466" s="115"/>
      <c r="DR466" s="115"/>
      <c r="DS466" s="115"/>
      <c r="DT466" s="115"/>
      <c r="DU466" s="115"/>
      <c r="DV466" s="115"/>
      <c r="DW466" s="115"/>
      <c r="DX466" s="115"/>
      <c r="DY466" s="115"/>
      <c r="DZ466" s="115"/>
      <c r="EA466" s="115"/>
      <c r="EB466" s="115"/>
      <c r="EC466" s="115"/>
      <c r="ED466" s="115"/>
      <c r="EE466" s="115"/>
      <c r="EF466" s="115"/>
      <c r="EG466" s="115"/>
      <c r="EH466" s="115"/>
      <c r="EI466" s="115"/>
      <c r="EJ466" s="115"/>
      <c r="EK466" s="115"/>
      <c r="EL466" s="115"/>
      <c r="EM466" s="115"/>
      <c r="EN466" s="115"/>
      <c r="EO466" s="115"/>
      <c r="EP466" s="115"/>
      <c r="EQ466" s="115"/>
      <c r="ER466" s="115"/>
      <c r="ES466" s="115"/>
      <c r="ET466" s="115"/>
      <c r="EU466" s="115"/>
      <c r="EV466" s="115"/>
      <c r="EW466" s="115"/>
      <c r="EX466" s="115"/>
      <c r="EY466" s="115"/>
      <c r="EZ466" s="115"/>
      <c r="FA466" s="115"/>
      <c r="FB466" s="115"/>
      <c r="FC466" s="115"/>
      <c r="FD466" s="115"/>
      <c r="FE466" s="115"/>
      <c r="FF466" s="115"/>
      <c r="FG466" s="115"/>
      <c r="FH466" s="115"/>
      <c r="FI466" s="115"/>
      <c r="FJ466" s="115"/>
      <c r="FK466" s="115"/>
      <c r="FL466" s="115"/>
      <c r="FM466" s="115"/>
      <c r="FN466" s="115"/>
      <c r="FO466" s="115"/>
      <c r="FP466" s="115"/>
      <c r="FQ466" s="115"/>
      <c r="FR466" s="115"/>
      <c r="FS466" s="115"/>
      <c r="FT466" s="115"/>
      <c r="FU466" s="115"/>
      <c r="FV466" s="115"/>
      <c r="FW466" s="115"/>
      <c r="FX466" s="115"/>
      <c r="FY466" s="115"/>
      <c r="FZ466" s="115"/>
      <c r="GA466" s="115"/>
      <c r="GB466" s="115"/>
      <c r="GC466" s="115"/>
      <c r="GD466" s="115"/>
      <c r="GE466" s="115"/>
      <c r="GF466" s="115"/>
      <c r="GG466" s="115"/>
      <c r="GH466" s="115"/>
      <c r="GI466" s="115"/>
      <c r="GJ466" s="115"/>
      <c r="GK466" s="115"/>
      <c r="GL466" s="115"/>
      <c r="GM466" s="115"/>
      <c r="GN466" s="115"/>
      <c r="GO466" s="115"/>
      <c r="GP466" s="115"/>
      <c r="GQ466" s="115"/>
      <c r="GR466" s="115"/>
      <c r="GS466" s="115"/>
      <c r="GT466" s="115"/>
      <c r="GU466" s="115"/>
      <c r="GV466" s="115"/>
      <c r="GW466" s="115"/>
      <c r="GX466" s="115"/>
      <c r="GY466" s="115"/>
      <c r="GZ466" s="115"/>
      <c r="HA466" s="115"/>
    </row>
    <row r="467" spans="1:209" s="114" customFormat="1" ht="25.5" x14ac:dyDescent="0.25">
      <c r="A467" s="40" t="s">
        <v>495</v>
      </c>
      <c r="B467" s="43" t="s">
        <v>496</v>
      </c>
      <c r="C467" s="26">
        <v>6000</v>
      </c>
      <c r="D467" s="41" t="s">
        <v>9</v>
      </c>
      <c r="E467" s="38" t="s">
        <v>10</v>
      </c>
      <c r="F467" s="38" t="s">
        <v>10</v>
      </c>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5"/>
      <c r="AT467" s="115"/>
      <c r="AU467" s="115"/>
      <c r="AV467" s="115"/>
      <c r="AW467" s="115"/>
      <c r="AX467" s="115"/>
      <c r="AY467" s="115"/>
      <c r="AZ467" s="115"/>
      <c r="BA467" s="115"/>
      <c r="BB467" s="115"/>
      <c r="BC467" s="115"/>
      <c r="BD467" s="115"/>
      <c r="BE467" s="115"/>
      <c r="BF467" s="115"/>
      <c r="BG467" s="115"/>
      <c r="BH467" s="115"/>
      <c r="BI467" s="115"/>
      <c r="BJ467" s="115"/>
      <c r="BK467" s="115"/>
      <c r="BL467" s="115"/>
      <c r="BM467" s="115"/>
      <c r="BN467" s="115"/>
      <c r="BO467" s="115"/>
      <c r="BP467" s="115"/>
      <c r="BQ467" s="115"/>
      <c r="BR467" s="115"/>
      <c r="BS467" s="115"/>
      <c r="BT467" s="115"/>
      <c r="BU467" s="115"/>
      <c r="BV467" s="115"/>
      <c r="BW467" s="115"/>
      <c r="BX467" s="115"/>
      <c r="BY467" s="115"/>
      <c r="BZ467" s="115"/>
      <c r="CA467" s="115"/>
      <c r="CB467" s="115"/>
      <c r="CC467" s="115"/>
      <c r="CD467" s="115"/>
      <c r="CE467" s="115"/>
      <c r="CF467" s="115"/>
      <c r="CG467" s="115"/>
      <c r="CH467" s="115"/>
      <c r="CI467" s="115"/>
      <c r="CJ467" s="115"/>
      <c r="CK467" s="115"/>
      <c r="CL467" s="115"/>
      <c r="CM467" s="115"/>
      <c r="CN467" s="115"/>
      <c r="CO467" s="115"/>
      <c r="CP467" s="115"/>
      <c r="CQ467" s="115"/>
      <c r="CR467" s="115"/>
      <c r="CS467" s="115"/>
      <c r="CT467" s="115"/>
      <c r="CU467" s="115"/>
      <c r="CV467" s="115"/>
      <c r="CW467" s="115"/>
      <c r="CX467" s="115"/>
      <c r="CY467" s="115"/>
      <c r="CZ467" s="115"/>
      <c r="DA467" s="115"/>
      <c r="DB467" s="115"/>
      <c r="DC467" s="115"/>
      <c r="DD467" s="115"/>
      <c r="DE467" s="115"/>
      <c r="DF467" s="115"/>
      <c r="DG467" s="115"/>
      <c r="DH467" s="115"/>
      <c r="DI467" s="115"/>
      <c r="DJ467" s="115"/>
      <c r="DK467" s="115"/>
      <c r="DL467" s="115"/>
      <c r="DM467" s="115"/>
      <c r="DN467" s="115"/>
      <c r="DO467" s="115"/>
      <c r="DP467" s="115"/>
      <c r="DQ467" s="115"/>
      <c r="DR467" s="115"/>
      <c r="DS467" s="115"/>
      <c r="DT467" s="115"/>
      <c r="DU467" s="115"/>
      <c r="DV467" s="115"/>
      <c r="DW467" s="115"/>
      <c r="DX467" s="115"/>
      <c r="DY467" s="115"/>
      <c r="DZ467" s="115"/>
      <c r="EA467" s="115"/>
      <c r="EB467" s="115"/>
      <c r="EC467" s="115"/>
      <c r="ED467" s="115"/>
      <c r="EE467" s="115"/>
      <c r="EF467" s="115"/>
      <c r="EG467" s="115"/>
      <c r="EH467" s="115"/>
      <c r="EI467" s="115"/>
      <c r="EJ467" s="115"/>
      <c r="EK467" s="115"/>
      <c r="EL467" s="115"/>
      <c r="EM467" s="115"/>
      <c r="EN467" s="115"/>
      <c r="EO467" s="115"/>
      <c r="EP467" s="115"/>
      <c r="EQ467" s="115"/>
      <c r="ER467" s="115"/>
      <c r="ES467" s="115"/>
      <c r="ET467" s="115"/>
      <c r="EU467" s="115"/>
      <c r="EV467" s="115"/>
      <c r="EW467" s="115"/>
      <c r="EX467" s="115"/>
      <c r="EY467" s="115"/>
      <c r="EZ467" s="115"/>
      <c r="FA467" s="115"/>
      <c r="FB467" s="115"/>
      <c r="FC467" s="115"/>
      <c r="FD467" s="115"/>
      <c r="FE467" s="115"/>
      <c r="FF467" s="115"/>
      <c r="FG467" s="115"/>
      <c r="FH467" s="115"/>
      <c r="FI467" s="115"/>
      <c r="FJ467" s="115"/>
      <c r="FK467" s="115"/>
      <c r="FL467" s="115"/>
      <c r="FM467" s="115"/>
      <c r="FN467" s="115"/>
      <c r="FO467" s="115"/>
      <c r="FP467" s="115"/>
      <c r="FQ467" s="115"/>
      <c r="FR467" s="115"/>
      <c r="FS467" s="115"/>
      <c r="FT467" s="115"/>
      <c r="FU467" s="115"/>
      <c r="FV467" s="115"/>
      <c r="FW467" s="115"/>
      <c r="FX467" s="115"/>
      <c r="FY467" s="115"/>
      <c r="FZ467" s="115"/>
      <c r="GA467" s="115"/>
      <c r="GB467" s="115"/>
      <c r="GC467" s="115"/>
      <c r="GD467" s="115"/>
      <c r="GE467" s="115"/>
      <c r="GF467" s="115"/>
      <c r="GG467" s="115"/>
      <c r="GH467" s="115"/>
      <c r="GI467" s="115"/>
      <c r="GJ467" s="115"/>
      <c r="GK467" s="115"/>
      <c r="GL467" s="115"/>
      <c r="GM467" s="115"/>
      <c r="GN467" s="115"/>
      <c r="GO467" s="115"/>
      <c r="GP467" s="115"/>
      <c r="GQ467" s="115"/>
      <c r="GR467" s="115"/>
      <c r="GS467" s="115"/>
      <c r="GT467" s="115"/>
      <c r="GU467" s="115"/>
      <c r="GV467" s="115"/>
      <c r="GW467" s="115"/>
      <c r="GX467" s="115"/>
      <c r="GY467" s="115"/>
      <c r="GZ467" s="115"/>
      <c r="HA467" s="115"/>
    </row>
    <row r="468" spans="1:209" s="39" customFormat="1" ht="25.5" customHeight="1" x14ac:dyDescent="0.25">
      <c r="A468" s="167" t="s">
        <v>65</v>
      </c>
      <c r="B468" s="168" t="s">
        <v>66</v>
      </c>
      <c r="C468" s="99">
        <v>11300</v>
      </c>
      <c r="D468" s="13" t="s">
        <v>9</v>
      </c>
      <c r="E468" s="13" t="s">
        <v>38</v>
      </c>
      <c r="F468" s="13" t="s">
        <v>22</v>
      </c>
    </row>
    <row r="469" spans="1:209" s="39" customFormat="1" ht="36.75" customHeight="1" x14ac:dyDescent="0.25">
      <c r="A469" s="40" t="s">
        <v>548</v>
      </c>
      <c r="B469" s="43" t="s">
        <v>549</v>
      </c>
      <c r="C469" s="100">
        <v>5500</v>
      </c>
      <c r="D469" s="41" t="s">
        <v>9</v>
      </c>
      <c r="E469" s="38" t="s">
        <v>11</v>
      </c>
      <c r="F469" s="38" t="s">
        <v>11</v>
      </c>
    </row>
    <row r="470" spans="1:209" s="39" customFormat="1" ht="28.5" customHeight="1" thickBot="1" x14ac:dyDescent="0.3">
      <c r="A470" s="40" t="s">
        <v>552</v>
      </c>
      <c r="B470" s="43" t="s">
        <v>553</v>
      </c>
      <c r="C470" s="100">
        <v>1270</v>
      </c>
      <c r="D470" s="41" t="s">
        <v>9</v>
      </c>
      <c r="E470" s="38" t="s">
        <v>11</v>
      </c>
      <c r="F470" s="38" t="s">
        <v>100</v>
      </c>
    </row>
    <row r="471" spans="1:209" s="39" customFormat="1" ht="36" customHeight="1" x14ac:dyDescent="0.25">
      <c r="A471" s="169" t="s">
        <v>63</v>
      </c>
      <c r="B471" s="170" t="s">
        <v>64</v>
      </c>
      <c r="C471" s="101">
        <v>26600</v>
      </c>
      <c r="D471" s="102" t="s">
        <v>9</v>
      </c>
      <c r="E471" s="103" t="s">
        <v>38</v>
      </c>
      <c r="F471" s="103" t="s">
        <v>22</v>
      </c>
    </row>
    <row r="472" spans="1:209" s="39" customFormat="1" ht="32.25" customHeight="1" x14ac:dyDescent="0.25">
      <c r="A472" s="40" t="s">
        <v>1019</v>
      </c>
      <c r="B472" s="43" t="s">
        <v>496</v>
      </c>
      <c r="C472" s="100">
        <v>56120</v>
      </c>
      <c r="D472" s="41" t="s">
        <v>9</v>
      </c>
      <c r="E472" s="38" t="s">
        <v>11</v>
      </c>
      <c r="F472" s="38" t="s">
        <v>100</v>
      </c>
    </row>
    <row r="473" spans="1:209" s="39" customFormat="1" ht="31.5" customHeight="1" x14ac:dyDescent="0.25">
      <c r="A473" s="171" t="s">
        <v>890</v>
      </c>
      <c r="B473" s="43" t="s">
        <v>153</v>
      </c>
      <c r="C473" s="26">
        <v>1500</v>
      </c>
      <c r="D473" s="38" t="s">
        <v>9</v>
      </c>
      <c r="E473" s="38" t="s">
        <v>10</v>
      </c>
      <c r="F473" s="38" t="s">
        <v>10</v>
      </c>
    </row>
    <row r="474" spans="1:209" s="39" customFormat="1" ht="32.25" customHeight="1" x14ac:dyDescent="0.25">
      <c r="A474" s="171" t="s">
        <v>878</v>
      </c>
      <c r="B474" s="43" t="s">
        <v>877</v>
      </c>
      <c r="C474" s="100">
        <v>100</v>
      </c>
      <c r="D474" s="41" t="s">
        <v>9</v>
      </c>
      <c r="E474" s="38" t="s">
        <v>91</v>
      </c>
      <c r="F474" s="38" t="s">
        <v>91</v>
      </c>
    </row>
    <row r="475" spans="1:209" s="39" customFormat="1" ht="32.25" customHeight="1" thickBot="1" x14ac:dyDescent="0.3">
      <c r="A475" s="172" t="s">
        <v>1067</v>
      </c>
      <c r="B475" s="173" t="s">
        <v>153</v>
      </c>
      <c r="C475" s="174">
        <v>2500</v>
      </c>
      <c r="D475" s="111" t="s">
        <v>9</v>
      </c>
      <c r="E475" s="109" t="s">
        <v>91</v>
      </c>
      <c r="F475" s="109" t="s">
        <v>91</v>
      </c>
    </row>
    <row r="476" spans="1:209" s="39" customFormat="1" ht="38.25" customHeight="1" x14ac:dyDescent="0.25">
      <c r="A476" s="167" t="s">
        <v>1155</v>
      </c>
      <c r="B476" s="170" t="s">
        <v>64</v>
      </c>
      <c r="C476" s="175">
        <v>1500</v>
      </c>
      <c r="D476" s="23" t="s">
        <v>9</v>
      </c>
      <c r="E476" s="13" t="s">
        <v>37</v>
      </c>
      <c r="F476" s="13" t="s">
        <v>38</v>
      </c>
    </row>
    <row r="477" spans="1:209" s="39" customFormat="1" ht="37.5" customHeight="1" thickBot="1" x14ac:dyDescent="0.3">
      <c r="A477" s="167" t="s">
        <v>1299</v>
      </c>
      <c r="B477" s="43" t="s">
        <v>153</v>
      </c>
      <c r="C477" s="175">
        <v>2152</v>
      </c>
      <c r="D477" s="23" t="s">
        <v>9</v>
      </c>
      <c r="E477" s="13" t="s">
        <v>38</v>
      </c>
      <c r="F477" s="13" t="s">
        <v>38</v>
      </c>
    </row>
    <row r="478" spans="1:209" s="39" customFormat="1" ht="24.75" customHeight="1" x14ac:dyDescent="0.25">
      <c r="A478" s="167" t="s">
        <v>1276</v>
      </c>
      <c r="B478" s="170" t="s">
        <v>64</v>
      </c>
      <c r="C478" s="175">
        <v>700</v>
      </c>
      <c r="D478" s="23" t="s">
        <v>9</v>
      </c>
      <c r="E478" s="13" t="s">
        <v>22</v>
      </c>
      <c r="F478" s="13" t="s">
        <v>22</v>
      </c>
    </row>
    <row r="479" spans="1:209" ht="28.5" customHeight="1" x14ac:dyDescent="0.25">
      <c r="A479" s="1" t="s">
        <v>314</v>
      </c>
      <c r="B479" s="43"/>
      <c r="C479" s="36"/>
      <c r="D479" s="41"/>
      <c r="E479" s="38"/>
      <c r="F479" s="38"/>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3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39"/>
      <c r="CW479" s="39"/>
      <c r="CX479" s="39"/>
      <c r="CY479" s="39"/>
      <c r="CZ479" s="39"/>
      <c r="DA479" s="39"/>
      <c r="DB479" s="39"/>
      <c r="DC479" s="39"/>
      <c r="DD479" s="39"/>
      <c r="DE479" s="39"/>
      <c r="DF479" s="39"/>
    </row>
    <row r="480" spans="1:209" ht="40.5" customHeight="1" x14ac:dyDescent="0.25">
      <c r="A480" s="14" t="s">
        <v>316</v>
      </c>
      <c r="B480" s="28" t="s">
        <v>315</v>
      </c>
      <c r="C480" s="15">
        <v>1700</v>
      </c>
      <c r="D480" s="4" t="s">
        <v>9</v>
      </c>
      <c r="E480" s="38" t="s">
        <v>12</v>
      </c>
      <c r="F480" s="38" t="s">
        <v>12</v>
      </c>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9"/>
      <c r="BQ480" s="39"/>
      <c r="BR480" s="39"/>
      <c r="BS480" s="39"/>
      <c r="BT480" s="39"/>
      <c r="BU480" s="39"/>
      <c r="BV480" s="39"/>
      <c r="BW480" s="39"/>
      <c r="BX480" s="39"/>
      <c r="BY480" s="39"/>
      <c r="BZ480" s="39"/>
      <c r="CA480" s="39"/>
      <c r="CB480" s="39"/>
      <c r="CC480" s="39"/>
      <c r="CD480" s="39"/>
      <c r="CE480" s="39"/>
      <c r="CF480" s="39"/>
      <c r="CG480" s="39"/>
      <c r="CH480" s="39"/>
      <c r="CI480" s="39"/>
      <c r="CJ480" s="39"/>
      <c r="CK480" s="39"/>
      <c r="CL480" s="39"/>
      <c r="CM480" s="39"/>
      <c r="CN480" s="39"/>
      <c r="CO480" s="39"/>
      <c r="CP480" s="39"/>
      <c r="CQ480" s="39"/>
      <c r="CR480" s="39"/>
      <c r="CS480" s="39"/>
      <c r="CT480" s="39"/>
      <c r="CU480" s="39"/>
      <c r="CV480" s="39"/>
      <c r="CW480" s="39"/>
      <c r="CX480" s="39"/>
      <c r="CY480" s="39"/>
      <c r="CZ480" s="39"/>
      <c r="DA480" s="39"/>
      <c r="DB480" s="39"/>
      <c r="DC480" s="39"/>
      <c r="DD480" s="39"/>
      <c r="DE480" s="39"/>
      <c r="DF480" s="39"/>
    </row>
    <row r="481" spans="1:113" ht="40.5" customHeight="1" x14ac:dyDescent="0.25">
      <c r="A481" s="14" t="s">
        <v>694</v>
      </c>
      <c r="B481" s="28" t="s">
        <v>695</v>
      </c>
      <c r="C481" s="15">
        <f>136800*4.9449</f>
        <v>676462.32</v>
      </c>
      <c r="D481" s="4" t="s">
        <v>9</v>
      </c>
      <c r="E481" s="38" t="s">
        <v>103</v>
      </c>
      <c r="F481" s="38" t="s">
        <v>90</v>
      </c>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9"/>
      <c r="BQ481" s="39"/>
      <c r="BR481" s="39"/>
      <c r="BS481" s="39"/>
      <c r="BT481" s="39"/>
      <c r="BU481" s="39"/>
      <c r="BV481" s="39"/>
      <c r="BW481" s="39"/>
      <c r="BX481" s="39"/>
      <c r="BY481" s="39"/>
      <c r="BZ481" s="39"/>
      <c r="CA481" s="39"/>
      <c r="CB481" s="39"/>
      <c r="CC481" s="39"/>
      <c r="CD481" s="39"/>
      <c r="CE481" s="39"/>
      <c r="CF481" s="39"/>
      <c r="CG481" s="39"/>
      <c r="CH481" s="39"/>
      <c r="CI481" s="39"/>
      <c r="CJ481" s="39"/>
      <c r="CK481" s="39"/>
      <c r="CL481" s="39"/>
      <c r="CM481" s="39"/>
      <c r="CN481" s="39"/>
      <c r="CO481" s="39"/>
      <c r="CP481" s="39"/>
      <c r="CQ481" s="39"/>
      <c r="CR481" s="39"/>
      <c r="CS481" s="39"/>
      <c r="CT481" s="39"/>
      <c r="CU481" s="39"/>
      <c r="CV481" s="39"/>
      <c r="CW481" s="39"/>
      <c r="CX481" s="39"/>
      <c r="CY481" s="39"/>
      <c r="CZ481" s="39"/>
      <c r="DA481" s="39"/>
      <c r="DB481" s="39"/>
      <c r="DC481" s="39"/>
      <c r="DD481" s="39"/>
      <c r="DE481" s="39"/>
      <c r="DF481" s="39"/>
    </row>
    <row r="482" spans="1:113" ht="24.75" customHeight="1" x14ac:dyDescent="0.25">
      <c r="A482" s="130" t="s">
        <v>1105</v>
      </c>
      <c r="B482" s="176"/>
      <c r="C482" s="15"/>
      <c r="D482" s="4"/>
      <c r="E482" s="38"/>
      <c r="F482" s="38"/>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c r="BR482" s="39"/>
      <c r="BS482" s="39"/>
      <c r="BT482" s="39"/>
      <c r="BU482" s="39"/>
      <c r="BV482" s="39"/>
      <c r="BW482" s="39"/>
      <c r="BX482" s="39"/>
      <c r="BY482" s="39"/>
      <c r="BZ482" s="39"/>
      <c r="CA482" s="39"/>
      <c r="CB482" s="39"/>
      <c r="CC482" s="39"/>
      <c r="CD482" s="39"/>
      <c r="CE482" s="39"/>
      <c r="CF482" s="39"/>
      <c r="CG482" s="39"/>
      <c r="CH482" s="39"/>
      <c r="CI482" s="39"/>
      <c r="CJ482" s="39"/>
      <c r="CK482" s="39"/>
      <c r="CL482" s="39"/>
      <c r="CM482" s="39"/>
      <c r="CN482" s="39"/>
      <c r="CO482" s="39"/>
      <c r="CP482" s="39"/>
      <c r="CQ482" s="39"/>
      <c r="CR482" s="39"/>
      <c r="CS482" s="39"/>
      <c r="CT482" s="39"/>
      <c r="CU482" s="39"/>
      <c r="CV482" s="39"/>
      <c r="CW482" s="39"/>
      <c r="CX482" s="39"/>
      <c r="CY482" s="39"/>
      <c r="CZ482" s="39"/>
      <c r="DA482" s="39"/>
      <c r="DB482" s="39"/>
      <c r="DC482" s="39"/>
      <c r="DD482" s="39"/>
      <c r="DE482" s="39"/>
      <c r="DF482" s="39"/>
    </row>
    <row r="483" spans="1:113" ht="48" x14ac:dyDescent="0.25">
      <c r="A483" s="9" t="s">
        <v>714</v>
      </c>
      <c r="B483" s="43" t="s">
        <v>713</v>
      </c>
      <c r="C483" s="25">
        <f>3800*5</f>
        <v>19000</v>
      </c>
      <c r="D483" s="41" t="s">
        <v>9</v>
      </c>
      <c r="E483" s="38" t="s">
        <v>103</v>
      </c>
      <c r="F483" s="38" t="s">
        <v>103</v>
      </c>
    </row>
    <row r="484" spans="1:113" ht="48" x14ac:dyDescent="0.25">
      <c r="A484" s="9" t="s">
        <v>929</v>
      </c>
      <c r="B484" s="43" t="s">
        <v>713</v>
      </c>
      <c r="C484" s="25">
        <v>6000</v>
      </c>
      <c r="D484" s="41" t="s">
        <v>9</v>
      </c>
      <c r="E484" s="38" t="s">
        <v>91</v>
      </c>
      <c r="F484" s="38" t="s">
        <v>91</v>
      </c>
    </row>
    <row r="485" spans="1:113" ht="48" x14ac:dyDescent="0.25">
      <c r="A485" s="40" t="s">
        <v>1066</v>
      </c>
      <c r="B485" s="43" t="s">
        <v>713</v>
      </c>
      <c r="C485" s="25">
        <v>750</v>
      </c>
      <c r="D485" s="41" t="s">
        <v>9</v>
      </c>
      <c r="E485" s="38" t="s">
        <v>37</v>
      </c>
      <c r="F485" s="38" t="s">
        <v>37</v>
      </c>
    </row>
    <row r="486" spans="1:113" ht="19.5" customHeight="1" x14ac:dyDescent="0.25">
      <c r="A486" s="14" t="s">
        <v>1141</v>
      </c>
      <c r="B486" s="28" t="s">
        <v>1104</v>
      </c>
      <c r="C486" s="66">
        <f>72+343+228</f>
        <v>643</v>
      </c>
      <c r="D486" s="4" t="s">
        <v>9</v>
      </c>
      <c r="E486" s="38" t="s">
        <v>103</v>
      </c>
      <c r="F486" s="38" t="s">
        <v>37</v>
      </c>
    </row>
    <row r="487" spans="1:113" ht="30.75" customHeight="1" x14ac:dyDescent="0.25">
      <c r="A487" s="14" t="s">
        <v>1103</v>
      </c>
      <c r="B487" s="28" t="s">
        <v>1104</v>
      </c>
      <c r="C487" s="66">
        <v>20970</v>
      </c>
      <c r="D487" s="4" t="s">
        <v>9</v>
      </c>
      <c r="E487" s="38" t="s">
        <v>37</v>
      </c>
      <c r="F487" s="38" t="s">
        <v>38</v>
      </c>
    </row>
    <row r="488" spans="1:113" ht="27.75" customHeight="1" x14ac:dyDescent="0.25">
      <c r="A488" s="14" t="s">
        <v>1201</v>
      </c>
      <c r="B488" s="43" t="s">
        <v>713</v>
      </c>
      <c r="C488" s="66">
        <v>3600</v>
      </c>
      <c r="D488" s="4" t="s">
        <v>9</v>
      </c>
      <c r="E488" s="38" t="s">
        <v>38</v>
      </c>
      <c r="F488" s="38" t="s">
        <v>38</v>
      </c>
    </row>
    <row r="489" spans="1:113" ht="24.75" customHeight="1" x14ac:dyDescent="0.25">
      <c r="A489" s="130" t="s">
        <v>1069</v>
      </c>
      <c r="B489" s="176"/>
      <c r="C489" s="15"/>
      <c r="D489" s="4"/>
      <c r="E489" s="38"/>
      <c r="F489" s="38"/>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c r="BH489" s="39"/>
      <c r="BI489" s="39"/>
      <c r="BJ489" s="39"/>
      <c r="BK489" s="39"/>
      <c r="BL489" s="39"/>
      <c r="BM489" s="39"/>
      <c r="BN489" s="39"/>
      <c r="BO489" s="39"/>
      <c r="BP489" s="39"/>
      <c r="BQ489" s="39"/>
      <c r="BR489" s="39"/>
      <c r="BS489" s="39"/>
      <c r="BT489" s="39"/>
      <c r="BU489" s="39"/>
      <c r="BV489" s="39"/>
      <c r="BW489" s="39"/>
      <c r="BX489" s="39"/>
      <c r="BY489" s="39"/>
      <c r="BZ489" s="39"/>
      <c r="CA489" s="39"/>
      <c r="CB489" s="39"/>
      <c r="CC489" s="39"/>
      <c r="CD489" s="39"/>
      <c r="CE489" s="39"/>
      <c r="CF489" s="39"/>
      <c r="CG489" s="39"/>
      <c r="CH489" s="39"/>
      <c r="CI489" s="39"/>
      <c r="CJ489" s="39"/>
      <c r="CK489" s="39"/>
      <c r="CL489" s="39"/>
      <c r="CM489" s="39"/>
      <c r="CN489" s="39"/>
      <c r="CO489" s="39"/>
      <c r="CP489" s="39"/>
      <c r="CQ489" s="39"/>
      <c r="CR489" s="39"/>
      <c r="CS489" s="39"/>
      <c r="CT489" s="39"/>
      <c r="CU489" s="39"/>
      <c r="CV489" s="39"/>
      <c r="CW489" s="39"/>
      <c r="CX489" s="39"/>
      <c r="CY489" s="39"/>
      <c r="CZ489" s="39"/>
      <c r="DA489" s="39"/>
      <c r="DB489" s="39"/>
      <c r="DC489" s="39"/>
      <c r="DD489" s="39"/>
      <c r="DE489" s="39"/>
      <c r="DF489" s="39"/>
    </row>
    <row r="490" spans="1:113" ht="52.5" customHeight="1" x14ac:dyDescent="0.25">
      <c r="A490" s="40" t="s">
        <v>1070</v>
      </c>
      <c r="B490" s="43" t="s">
        <v>1068</v>
      </c>
      <c r="C490" s="25">
        <f>600*4.96</f>
        <v>2976</v>
      </c>
      <c r="D490" s="41" t="s">
        <v>9</v>
      </c>
      <c r="E490" s="38"/>
      <c r="F490" s="38"/>
    </row>
    <row r="491" spans="1:113" ht="37.5" customHeight="1" x14ac:dyDescent="0.25">
      <c r="A491" s="40" t="s">
        <v>1071</v>
      </c>
      <c r="B491" s="43" t="s">
        <v>1068</v>
      </c>
      <c r="C491" s="25">
        <f>500*4.96</f>
        <v>2480</v>
      </c>
      <c r="D491" s="41" t="s">
        <v>9</v>
      </c>
      <c r="E491" s="38"/>
      <c r="F491" s="38"/>
    </row>
    <row r="492" spans="1:113" ht="28.5" customHeight="1" x14ac:dyDescent="0.25">
      <c r="A492" s="1" t="s">
        <v>197</v>
      </c>
      <c r="B492" s="43"/>
      <c r="C492" s="36"/>
      <c r="D492" s="41"/>
      <c r="E492" s="38"/>
      <c r="F492" s="38"/>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9"/>
      <c r="BQ492" s="39"/>
      <c r="BR492" s="39"/>
      <c r="BS492" s="39"/>
      <c r="BT492" s="39"/>
      <c r="BU492" s="39"/>
      <c r="BV492" s="39"/>
      <c r="BW492" s="39"/>
      <c r="BX492" s="39"/>
      <c r="BY492" s="39"/>
      <c r="BZ492" s="39"/>
      <c r="CA492" s="39"/>
      <c r="CB492" s="39"/>
      <c r="CC492" s="39"/>
      <c r="CD492" s="39"/>
      <c r="CE492" s="39"/>
      <c r="CF492" s="39"/>
      <c r="CG492" s="39"/>
      <c r="CH492" s="39"/>
      <c r="CI492" s="39"/>
      <c r="CJ492" s="39"/>
      <c r="CK492" s="39"/>
      <c r="CL492" s="39"/>
      <c r="CM492" s="39"/>
      <c r="CN492" s="39"/>
      <c r="CO492" s="39"/>
      <c r="CP492" s="39"/>
      <c r="CQ492" s="39"/>
      <c r="CR492" s="39"/>
      <c r="CS492" s="39"/>
      <c r="CT492" s="39"/>
      <c r="CU492" s="39"/>
      <c r="CV492" s="39"/>
      <c r="CW492" s="39"/>
      <c r="CX492" s="39"/>
      <c r="CY492" s="39"/>
      <c r="CZ492" s="39"/>
      <c r="DA492" s="39"/>
      <c r="DB492" s="39"/>
      <c r="DC492" s="39"/>
      <c r="DD492" s="39"/>
      <c r="DE492" s="39"/>
      <c r="DF492" s="39"/>
    </row>
    <row r="493" spans="1:113" ht="60" customHeight="1" x14ac:dyDescent="0.25">
      <c r="A493" s="14" t="s">
        <v>873</v>
      </c>
      <c r="B493" s="177" t="s">
        <v>198</v>
      </c>
      <c r="C493" s="15">
        <v>51120</v>
      </c>
      <c r="D493" s="41" t="s">
        <v>9</v>
      </c>
      <c r="E493" s="38" t="s">
        <v>91</v>
      </c>
      <c r="F493" s="38" t="s">
        <v>91</v>
      </c>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row>
    <row r="494" spans="1:113" ht="36" x14ac:dyDescent="0.25">
      <c r="A494" s="1" t="s">
        <v>264</v>
      </c>
      <c r="B494" s="139" t="s">
        <v>67</v>
      </c>
      <c r="C494" s="36"/>
      <c r="D494" s="41"/>
      <c r="E494" s="38"/>
      <c r="F494" s="38"/>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c r="BR494" s="39"/>
      <c r="BS494" s="39"/>
      <c r="BT494" s="39"/>
      <c r="BU494" s="39"/>
      <c r="BV494" s="39"/>
      <c r="BW494" s="39"/>
      <c r="BX494" s="39"/>
      <c r="BY494" s="39"/>
      <c r="BZ494" s="39"/>
      <c r="CA494" s="39"/>
      <c r="CB494" s="39"/>
      <c r="CC494" s="39"/>
      <c r="CD494" s="39"/>
      <c r="CE494" s="39"/>
      <c r="CF494" s="39"/>
      <c r="CG494" s="39"/>
      <c r="CH494" s="39"/>
      <c r="CI494" s="39"/>
      <c r="CJ494" s="39"/>
      <c r="CK494" s="39"/>
      <c r="CL494" s="39"/>
      <c r="CM494" s="39"/>
      <c r="CN494" s="39"/>
      <c r="CO494" s="39"/>
      <c r="CP494" s="39"/>
      <c r="CQ494" s="39"/>
      <c r="CR494" s="39"/>
      <c r="CS494" s="39"/>
      <c r="CT494" s="39"/>
      <c r="CU494" s="39"/>
      <c r="CV494" s="39"/>
      <c r="CW494" s="39"/>
      <c r="CX494" s="39"/>
      <c r="CY494" s="39"/>
      <c r="CZ494" s="39"/>
      <c r="DA494" s="39"/>
      <c r="DB494" s="39"/>
      <c r="DC494" s="39"/>
      <c r="DD494" s="39"/>
      <c r="DE494" s="39"/>
      <c r="DF494" s="39"/>
    </row>
    <row r="495" spans="1:113" ht="27.75" customHeight="1" x14ac:dyDescent="0.25">
      <c r="A495" s="40" t="s">
        <v>344</v>
      </c>
      <c r="B495" s="43" t="s">
        <v>342</v>
      </c>
      <c r="C495" s="36">
        <v>114</v>
      </c>
      <c r="D495" s="41" t="s">
        <v>9</v>
      </c>
      <c r="E495" s="38" t="s">
        <v>343</v>
      </c>
      <c r="F495" s="38" t="s">
        <v>17</v>
      </c>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c r="BR495" s="39"/>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c r="DD495" s="39"/>
      <c r="DE495" s="39"/>
      <c r="DF495" s="39"/>
      <c r="DG495" s="39"/>
      <c r="DH495" s="39"/>
      <c r="DI495" s="39"/>
    </row>
    <row r="496" spans="1:113" ht="27.75" customHeight="1" x14ac:dyDescent="0.25">
      <c r="A496" s="40" t="s">
        <v>345</v>
      </c>
      <c r="B496" s="43" t="s">
        <v>342</v>
      </c>
      <c r="C496" s="36">
        <v>35</v>
      </c>
      <c r="D496" s="41" t="s">
        <v>9</v>
      </c>
      <c r="E496" s="38" t="s">
        <v>343</v>
      </c>
      <c r="F496" s="38" t="s">
        <v>17</v>
      </c>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39"/>
      <c r="DD496" s="39"/>
      <c r="DE496" s="39"/>
      <c r="DF496" s="39"/>
      <c r="DG496" s="39"/>
      <c r="DH496" s="39"/>
      <c r="DI496" s="39"/>
    </row>
    <row r="497" spans="1:113" ht="25.5" x14ac:dyDescent="0.25">
      <c r="A497" s="40" t="s">
        <v>349</v>
      </c>
      <c r="B497" s="43" t="s">
        <v>342</v>
      </c>
      <c r="C497" s="36">
        <v>400</v>
      </c>
      <c r="D497" s="41" t="s">
        <v>9</v>
      </c>
      <c r="E497" s="38" t="s">
        <v>343</v>
      </c>
      <c r="F497" s="38" t="s">
        <v>17</v>
      </c>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c r="BR497" s="39"/>
      <c r="BS497" s="39"/>
      <c r="BT497" s="39"/>
      <c r="BU497" s="39"/>
      <c r="BV497" s="39"/>
      <c r="BW497" s="39"/>
      <c r="BX497" s="39"/>
      <c r="BY497" s="39"/>
      <c r="BZ497" s="39"/>
      <c r="CA497" s="39"/>
      <c r="CB497" s="39"/>
      <c r="CC497" s="39"/>
      <c r="CD497" s="39"/>
      <c r="CE497" s="39"/>
      <c r="CF497" s="39"/>
      <c r="CG497" s="39"/>
      <c r="CH497" s="39"/>
      <c r="CI497" s="39"/>
      <c r="CJ497" s="39"/>
      <c r="CK497" s="39"/>
      <c r="CL497" s="39"/>
      <c r="CM497" s="39"/>
      <c r="CN497" s="39"/>
      <c r="CO497" s="39"/>
      <c r="CP497" s="39"/>
      <c r="CQ497" s="39"/>
      <c r="CR497" s="39"/>
      <c r="CS497" s="39"/>
      <c r="CT497" s="39"/>
      <c r="CU497" s="39"/>
      <c r="CV497" s="39"/>
      <c r="CW497" s="39"/>
      <c r="CX497" s="39"/>
      <c r="CY497" s="39"/>
      <c r="CZ497" s="39"/>
      <c r="DA497" s="39"/>
      <c r="DB497" s="39"/>
      <c r="DC497" s="39"/>
      <c r="DD497" s="39"/>
      <c r="DE497" s="39"/>
      <c r="DF497" s="39"/>
      <c r="DG497" s="39"/>
      <c r="DH497" s="39"/>
      <c r="DI497" s="39"/>
    </row>
    <row r="498" spans="1:113" ht="25.5" x14ac:dyDescent="0.25">
      <c r="A498" s="40" t="s">
        <v>350</v>
      </c>
      <c r="B498" s="43" t="s">
        <v>342</v>
      </c>
      <c r="C498" s="36">
        <v>130</v>
      </c>
      <c r="D498" s="41" t="s">
        <v>9</v>
      </c>
      <c r="E498" s="38" t="s">
        <v>17</v>
      </c>
      <c r="F498" s="38" t="s">
        <v>17</v>
      </c>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39"/>
      <c r="DD498" s="39"/>
      <c r="DE498" s="39"/>
      <c r="DF498" s="39"/>
    </row>
    <row r="499" spans="1:113" ht="25.5" x14ac:dyDescent="0.25">
      <c r="A499" s="40" t="s">
        <v>356</v>
      </c>
      <c r="B499" s="43" t="s">
        <v>342</v>
      </c>
      <c r="C499" s="36">
        <v>114</v>
      </c>
      <c r="D499" s="41" t="s">
        <v>9</v>
      </c>
      <c r="E499" s="38" t="s">
        <v>17</v>
      </c>
      <c r="F499" s="38" t="s">
        <v>17</v>
      </c>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39"/>
      <c r="DD499" s="39"/>
      <c r="DE499" s="39"/>
      <c r="DF499" s="39"/>
      <c r="DG499" s="39"/>
      <c r="DH499" s="39"/>
      <c r="DI499" s="39"/>
    </row>
    <row r="500" spans="1:113" ht="25.5" x14ac:dyDescent="0.25">
      <c r="A500" s="40" t="s">
        <v>357</v>
      </c>
      <c r="B500" s="43" t="s">
        <v>342</v>
      </c>
      <c r="C500" s="36">
        <v>35</v>
      </c>
      <c r="D500" s="41" t="s">
        <v>9</v>
      </c>
      <c r="E500" s="38" t="s">
        <v>17</v>
      </c>
      <c r="F500" s="38" t="s">
        <v>17</v>
      </c>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39"/>
      <c r="DD500" s="39"/>
      <c r="DE500" s="39"/>
      <c r="DF500" s="39"/>
    </row>
    <row r="501" spans="1:113" ht="25.5" x14ac:dyDescent="0.25">
      <c r="A501" s="40" t="s">
        <v>378</v>
      </c>
      <c r="B501" s="43" t="s">
        <v>342</v>
      </c>
      <c r="C501" s="36">
        <v>114</v>
      </c>
      <c r="D501" s="41" t="s">
        <v>9</v>
      </c>
      <c r="E501" s="38" t="s">
        <v>17</v>
      </c>
      <c r="F501" s="38" t="s">
        <v>17</v>
      </c>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39"/>
      <c r="DD501" s="39"/>
      <c r="DE501" s="39"/>
      <c r="DF501" s="39"/>
      <c r="DG501" s="39"/>
      <c r="DH501" s="39"/>
      <c r="DI501" s="39"/>
    </row>
    <row r="502" spans="1:113" ht="25.5" x14ac:dyDescent="0.25">
      <c r="A502" s="40" t="s">
        <v>379</v>
      </c>
      <c r="B502" s="43" t="s">
        <v>342</v>
      </c>
      <c r="C502" s="36">
        <v>35</v>
      </c>
      <c r="D502" s="41" t="s">
        <v>9</v>
      </c>
      <c r="E502" s="38" t="s">
        <v>17</v>
      </c>
      <c r="F502" s="38" t="s">
        <v>17</v>
      </c>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c r="BV502" s="39"/>
      <c r="BW502" s="39"/>
      <c r="BX502" s="39"/>
      <c r="BY502" s="39"/>
      <c r="BZ502" s="39"/>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39"/>
      <c r="DD502" s="39"/>
      <c r="DE502" s="39"/>
      <c r="DF502" s="39"/>
    </row>
    <row r="503" spans="1:113" ht="25.5" x14ac:dyDescent="0.25">
      <c r="A503" s="40" t="s">
        <v>422</v>
      </c>
      <c r="B503" s="43" t="s">
        <v>342</v>
      </c>
      <c r="C503" s="36">
        <v>114</v>
      </c>
      <c r="D503" s="41" t="s">
        <v>9</v>
      </c>
      <c r="E503" s="38" t="s">
        <v>17</v>
      </c>
      <c r="F503" s="38" t="s">
        <v>17</v>
      </c>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row>
    <row r="504" spans="1:113" ht="25.5" x14ac:dyDescent="0.25">
      <c r="A504" s="40" t="s">
        <v>421</v>
      </c>
      <c r="B504" s="43" t="s">
        <v>342</v>
      </c>
      <c r="C504" s="36">
        <v>38</v>
      </c>
      <c r="D504" s="41" t="s">
        <v>9</v>
      </c>
      <c r="E504" s="38" t="s">
        <v>17</v>
      </c>
      <c r="F504" s="38" t="s">
        <v>17</v>
      </c>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c r="DD504" s="39"/>
      <c r="DE504" s="39"/>
      <c r="DF504" s="39"/>
    </row>
    <row r="505" spans="1:113" ht="25.5" x14ac:dyDescent="0.25">
      <c r="A505" s="40" t="s">
        <v>423</v>
      </c>
      <c r="B505" s="43" t="s">
        <v>342</v>
      </c>
      <c r="C505" s="36">
        <v>165</v>
      </c>
      <c r="D505" s="41" t="s">
        <v>9</v>
      </c>
      <c r="E505" s="38" t="s">
        <v>17</v>
      </c>
      <c r="F505" s="38" t="s">
        <v>17</v>
      </c>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row>
    <row r="506" spans="1:113" ht="25.5" x14ac:dyDescent="0.25">
      <c r="A506" s="40" t="s">
        <v>424</v>
      </c>
      <c r="B506" s="43" t="s">
        <v>342</v>
      </c>
      <c r="C506" s="36">
        <v>125</v>
      </c>
      <c r="D506" s="41" t="s">
        <v>9</v>
      </c>
      <c r="E506" s="38" t="s">
        <v>17</v>
      </c>
      <c r="F506" s="38" t="s">
        <v>17</v>
      </c>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row>
    <row r="507" spans="1:113" ht="25.5" x14ac:dyDescent="0.25">
      <c r="A507" s="40" t="s">
        <v>428</v>
      </c>
      <c r="B507" s="43" t="s">
        <v>342</v>
      </c>
      <c r="C507" s="36">
        <v>114</v>
      </c>
      <c r="D507" s="41" t="s">
        <v>9</v>
      </c>
      <c r="E507" s="38" t="s">
        <v>17</v>
      </c>
      <c r="F507" s="38" t="s">
        <v>17</v>
      </c>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39"/>
      <c r="DD507" s="39"/>
      <c r="DE507" s="39"/>
      <c r="DF507" s="39"/>
      <c r="DG507" s="39"/>
      <c r="DH507" s="39"/>
      <c r="DI507" s="39"/>
    </row>
    <row r="508" spans="1:113" ht="25.5" x14ac:dyDescent="0.25">
      <c r="A508" s="40" t="s">
        <v>427</v>
      </c>
      <c r="B508" s="43" t="s">
        <v>342</v>
      </c>
      <c r="C508" s="36">
        <v>180</v>
      </c>
      <c r="D508" s="41" t="s">
        <v>9</v>
      </c>
      <c r="E508" s="38" t="s">
        <v>17</v>
      </c>
      <c r="F508" s="38" t="s">
        <v>17</v>
      </c>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39"/>
      <c r="DD508" s="39"/>
      <c r="DE508" s="39"/>
      <c r="DF508" s="39"/>
    </row>
    <row r="509" spans="1:113" ht="25.5" x14ac:dyDescent="0.25">
      <c r="A509" s="40" t="s">
        <v>521</v>
      </c>
      <c r="B509" s="43" t="s">
        <v>342</v>
      </c>
      <c r="C509" s="36">
        <v>114</v>
      </c>
      <c r="D509" s="41" t="s">
        <v>9</v>
      </c>
      <c r="E509" s="38" t="s">
        <v>10</v>
      </c>
      <c r="F509" s="38" t="s">
        <v>10</v>
      </c>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39"/>
      <c r="DD509" s="39"/>
      <c r="DE509" s="39"/>
      <c r="DF509" s="39"/>
    </row>
    <row r="510" spans="1:113" ht="25.5" x14ac:dyDescent="0.25">
      <c r="A510" s="40" t="s">
        <v>522</v>
      </c>
      <c r="B510" s="43" t="s">
        <v>342</v>
      </c>
      <c r="C510" s="36">
        <v>120</v>
      </c>
      <c r="D510" s="41" t="s">
        <v>9</v>
      </c>
      <c r="E510" s="38" t="s">
        <v>10</v>
      </c>
      <c r="F510" s="38" t="s">
        <v>10</v>
      </c>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39"/>
      <c r="DD510" s="39"/>
      <c r="DE510" s="39"/>
      <c r="DF510" s="39"/>
    </row>
    <row r="511" spans="1:113" ht="25.5" x14ac:dyDescent="0.25">
      <c r="A511" s="40" t="s">
        <v>523</v>
      </c>
      <c r="B511" s="43" t="s">
        <v>342</v>
      </c>
      <c r="C511" s="36">
        <v>114</v>
      </c>
      <c r="D511" s="41" t="s">
        <v>9</v>
      </c>
      <c r="E511" s="38" t="s">
        <v>10</v>
      </c>
      <c r="F511" s="38" t="s">
        <v>10</v>
      </c>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row>
    <row r="512" spans="1:113" ht="25.5" x14ac:dyDescent="0.25">
      <c r="A512" s="40" t="s">
        <v>524</v>
      </c>
      <c r="B512" s="43" t="s">
        <v>342</v>
      </c>
      <c r="C512" s="36">
        <v>140</v>
      </c>
      <c r="D512" s="41" t="s">
        <v>9</v>
      </c>
      <c r="E512" s="38" t="s">
        <v>10</v>
      </c>
      <c r="F512" s="38" t="s">
        <v>10</v>
      </c>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39"/>
      <c r="DD512" s="39"/>
      <c r="DE512" s="39"/>
      <c r="DF512" s="39"/>
    </row>
    <row r="513" spans="1:110" ht="25.5" x14ac:dyDescent="0.25">
      <c r="A513" s="40" t="s">
        <v>525</v>
      </c>
      <c r="B513" s="43" t="s">
        <v>342</v>
      </c>
      <c r="C513" s="36">
        <v>165</v>
      </c>
      <c r="D513" s="41" t="s">
        <v>9</v>
      </c>
      <c r="E513" s="38" t="s">
        <v>10</v>
      </c>
      <c r="F513" s="38" t="s">
        <v>10</v>
      </c>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row>
    <row r="514" spans="1:110" ht="25.5" x14ac:dyDescent="0.25">
      <c r="A514" s="40" t="s">
        <v>526</v>
      </c>
      <c r="B514" s="43" t="s">
        <v>342</v>
      </c>
      <c r="C514" s="36">
        <v>180</v>
      </c>
      <c r="D514" s="41" t="s">
        <v>9</v>
      </c>
      <c r="E514" s="38" t="s">
        <v>10</v>
      </c>
      <c r="F514" s="38" t="s">
        <v>10</v>
      </c>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row>
    <row r="515" spans="1:110" ht="25.5" x14ac:dyDescent="0.25">
      <c r="A515" s="40" t="s">
        <v>520</v>
      </c>
      <c r="B515" s="43" t="s">
        <v>342</v>
      </c>
      <c r="C515" s="36">
        <v>114</v>
      </c>
      <c r="D515" s="41" t="s">
        <v>9</v>
      </c>
      <c r="E515" s="38" t="s">
        <v>10</v>
      </c>
      <c r="F515" s="38" t="s">
        <v>10</v>
      </c>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row>
    <row r="516" spans="1:110" ht="25.5" x14ac:dyDescent="0.25">
      <c r="A516" s="40" t="s">
        <v>527</v>
      </c>
      <c r="B516" s="43" t="s">
        <v>342</v>
      </c>
      <c r="C516" s="36">
        <v>132</v>
      </c>
      <c r="D516" s="41" t="s">
        <v>9</v>
      </c>
      <c r="E516" s="38" t="s">
        <v>10</v>
      </c>
      <c r="F516" s="38" t="s">
        <v>10</v>
      </c>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row>
    <row r="517" spans="1:110" ht="21.75" customHeight="1" x14ac:dyDescent="0.25">
      <c r="A517" s="40" t="s">
        <v>563</v>
      </c>
      <c r="B517" s="43" t="s">
        <v>342</v>
      </c>
      <c r="C517" s="36">
        <v>114</v>
      </c>
      <c r="D517" s="41" t="s">
        <v>9</v>
      </c>
      <c r="E517" s="38" t="s">
        <v>11</v>
      </c>
      <c r="F517" s="38" t="s">
        <v>11</v>
      </c>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39"/>
      <c r="DD517" s="39"/>
      <c r="DE517" s="39"/>
      <c r="DF517" s="39"/>
    </row>
    <row r="518" spans="1:110" ht="25.5" x14ac:dyDescent="0.25">
      <c r="A518" s="40" t="s">
        <v>564</v>
      </c>
      <c r="B518" s="43" t="s">
        <v>342</v>
      </c>
      <c r="C518" s="36">
        <v>163</v>
      </c>
      <c r="D518" s="41" t="s">
        <v>9</v>
      </c>
      <c r="E518" s="38" t="s">
        <v>11</v>
      </c>
      <c r="F518" s="38" t="s">
        <v>11</v>
      </c>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c r="DD518" s="39"/>
      <c r="DE518" s="39"/>
      <c r="DF518" s="39"/>
    </row>
    <row r="519" spans="1:110" ht="27" customHeight="1" x14ac:dyDescent="0.25">
      <c r="A519" s="40" t="s">
        <v>565</v>
      </c>
      <c r="B519" s="43" t="s">
        <v>342</v>
      </c>
      <c r="C519" s="36">
        <v>228</v>
      </c>
      <c r="D519" s="41" t="s">
        <v>9</v>
      </c>
      <c r="E519" s="38" t="s">
        <v>11</v>
      </c>
      <c r="F519" s="38" t="s">
        <v>11</v>
      </c>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39"/>
      <c r="DD519" s="39"/>
      <c r="DE519" s="39"/>
      <c r="DF519" s="39"/>
    </row>
    <row r="520" spans="1:110" ht="21.75" customHeight="1" x14ac:dyDescent="0.25">
      <c r="A520" s="40" t="s">
        <v>566</v>
      </c>
      <c r="B520" s="43" t="s">
        <v>342</v>
      </c>
      <c r="C520" s="36">
        <v>252</v>
      </c>
      <c r="D520" s="41" t="s">
        <v>9</v>
      </c>
      <c r="E520" s="38" t="s">
        <v>11</v>
      </c>
      <c r="F520" s="38" t="s">
        <v>11</v>
      </c>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39"/>
      <c r="DD520" s="39"/>
      <c r="DE520" s="39"/>
      <c r="DF520" s="39"/>
    </row>
    <row r="521" spans="1:110" ht="21.75" customHeight="1" x14ac:dyDescent="0.25">
      <c r="A521" s="40" t="s">
        <v>570</v>
      </c>
      <c r="B521" s="43" t="s">
        <v>342</v>
      </c>
      <c r="C521" s="36">
        <v>114</v>
      </c>
      <c r="D521" s="41" t="s">
        <v>9</v>
      </c>
      <c r="E521" s="38" t="s">
        <v>11</v>
      </c>
      <c r="F521" s="38" t="s">
        <v>11</v>
      </c>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39"/>
      <c r="DD521" s="39"/>
      <c r="DE521" s="39"/>
      <c r="DF521" s="39"/>
    </row>
    <row r="522" spans="1:110" ht="21.75" customHeight="1" x14ac:dyDescent="0.25">
      <c r="A522" s="40" t="s">
        <v>571</v>
      </c>
      <c r="B522" s="43" t="s">
        <v>342</v>
      </c>
      <c r="C522" s="36">
        <v>130</v>
      </c>
      <c r="D522" s="41" t="s">
        <v>9</v>
      </c>
      <c r="E522" s="38" t="s">
        <v>11</v>
      </c>
      <c r="F522" s="38" t="s">
        <v>11</v>
      </c>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39"/>
      <c r="DD522" s="39"/>
      <c r="DE522" s="39"/>
      <c r="DF522" s="39"/>
    </row>
    <row r="523" spans="1:110" ht="21.75" customHeight="1" x14ac:dyDescent="0.25">
      <c r="A523" s="40" t="s">
        <v>594</v>
      </c>
      <c r="B523" s="43" t="s">
        <v>342</v>
      </c>
      <c r="C523" s="36">
        <v>114</v>
      </c>
      <c r="D523" s="41" t="s">
        <v>9</v>
      </c>
      <c r="E523" s="38" t="s">
        <v>100</v>
      </c>
      <c r="F523" s="38" t="s">
        <v>100</v>
      </c>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c r="CC523" s="39"/>
      <c r="CD523" s="39"/>
      <c r="CE523" s="39"/>
      <c r="CF523" s="39"/>
      <c r="CG523" s="39"/>
      <c r="CH523" s="39"/>
      <c r="CI523" s="39"/>
      <c r="CJ523" s="39"/>
      <c r="CK523" s="39"/>
      <c r="CL523" s="39"/>
      <c r="CM523" s="39"/>
      <c r="CN523" s="39"/>
      <c r="CO523" s="39"/>
      <c r="CP523" s="39"/>
      <c r="CQ523" s="39"/>
      <c r="CR523" s="39"/>
      <c r="CS523" s="39"/>
      <c r="CT523" s="39"/>
      <c r="CU523" s="39"/>
      <c r="CV523" s="39"/>
      <c r="CW523" s="39"/>
      <c r="CX523" s="39"/>
      <c r="CY523" s="39"/>
      <c r="CZ523" s="39"/>
      <c r="DA523" s="39"/>
      <c r="DB523" s="39"/>
      <c r="DC523" s="39"/>
      <c r="DD523" s="39"/>
      <c r="DE523" s="39"/>
      <c r="DF523" s="39"/>
    </row>
    <row r="524" spans="1:110" ht="25.5" x14ac:dyDescent="0.25">
      <c r="A524" s="40" t="s">
        <v>595</v>
      </c>
      <c r="B524" s="43" t="s">
        <v>342</v>
      </c>
      <c r="C524" s="36">
        <v>143</v>
      </c>
      <c r="D524" s="41" t="s">
        <v>9</v>
      </c>
      <c r="E524" s="38" t="s">
        <v>100</v>
      </c>
      <c r="F524" s="38" t="s">
        <v>100</v>
      </c>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39"/>
      <c r="DD524" s="39"/>
      <c r="DE524" s="39"/>
      <c r="DF524" s="39"/>
    </row>
    <row r="525" spans="1:110" ht="21.75" customHeight="1" x14ac:dyDescent="0.25">
      <c r="A525" s="40" t="s">
        <v>614</v>
      </c>
      <c r="B525" s="43" t="s">
        <v>342</v>
      </c>
      <c r="C525" s="36">
        <v>114</v>
      </c>
      <c r="D525" s="41" t="s">
        <v>9</v>
      </c>
      <c r="E525" s="38" t="s">
        <v>100</v>
      </c>
      <c r="F525" s="38" t="s">
        <v>100</v>
      </c>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c r="DD525" s="39"/>
      <c r="DE525" s="39"/>
      <c r="DF525" s="39"/>
    </row>
    <row r="526" spans="1:110" ht="25.5" x14ac:dyDescent="0.25">
      <c r="A526" s="40" t="s">
        <v>615</v>
      </c>
      <c r="B526" s="43" t="s">
        <v>342</v>
      </c>
      <c r="C526" s="36">
        <v>138</v>
      </c>
      <c r="D526" s="41" t="s">
        <v>9</v>
      </c>
      <c r="E526" s="38" t="s">
        <v>100</v>
      </c>
      <c r="F526" s="38" t="s">
        <v>100</v>
      </c>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39"/>
      <c r="DD526" s="39"/>
      <c r="DE526" s="39"/>
      <c r="DF526" s="39"/>
    </row>
    <row r="527" spans="1:110" ht="24" customHeight="1" x14ac:dyDescent="0.25">
      <c r="A527" s="40" t="s">
        <v>620</v>
      </c>
      <c r="B527" s="43" t="s">
        <v>342</v>
      </c>
      <c r="C527" s="36">
        <v>114</v>
      </c>
      <c r="D527" s="41" t="s">
        <v>9</v>
      </c>
      <c r="E527" s="38" t="s">
        <v>100</v>
      </c>
      <c r="F527" s="38" t="s">
        <v>100</v>
      </c>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row>
    <row r="528" spans="1:110" ht="21.75" customHeight="1" x14ac:dyDescent="0.25">
      <c r="A528" s="40" t="s">
        <v>622</v>
      </c>
      <c r="B528" s="43" t="s">
        <v>342</v>
      </c>
      <c r="C528" s="36">
        <v>114</v>
      </c>
      <c r="D528" s="41" t="s">
        <v>9</v>
      </c>
      <c r="E528" s="38" t="s">
        <v>100</v>
      </c>
      <c r="F528" s="38" t="s">
        <v>100</v>
      </c>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row>
    <row r="529" spans="1:110" ht="25.5" x14ac:dyDescent="0.25">
      <c r="A529" s="40" t="s">
        <v>623</v>
      </c>
      <c r="B529" s="43" t="s">
        <v>342</v>
      </c>
      <c r="C529" s="36">
        <v>124</v>
      </c>
      <c r="D529" s="41" t="s">
        <v>9</v>
      </c>
      <c r="E529" s="38" t="s">
        <v>100</v>
      </c>
      <c r="F529" s="38" t="s">
        <v>100</v>
      </c>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row>
    <row r="530" spans="1:110" ht="21.75" customHeight="1" x14ac:dyDescent="0.25">
      <c r="A530" s="40" t="s">
        <v>624</v>
      </c>
      <c r="B530" s="43" t="s">
        <v>342</v>
      </c>
      <c r="C530" s="36">
        <v>114</v>
      </c>
      <c r="D530" s="41" t="s">
        <v>9</v>
      </c>
      <c r="E530" s="38" t="s">
        <v>100</v>
      </c>
      <c r="F530" s="38" t="s">
        <v>100</v>
      </c>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39"/>
      <c r="DD530" s="39"/>
      <c r="DE530" s="39"/>
      <c r="DF530" s="39"/>
    </row>
    <row r="531" spans="1:110" ht="25.5" x14ac:dyDescent="0.25">
      <c r="A531" s="40" t="s">
        <v>625</v>
      </c>
      <c r="B531" s="43" t="s">
        <v>342</v>
      </c>
      <c r="C531" s="36">
        <v>134</v>
      </c>
      <c r="D531" s="41" t="s">
        <v>9</v>
      </c>
      <c r="E531" s="38" t="s">
        <v>100</v>
      </c>
      <c r="F531" s="38" t="s">
        <v>100</v>
      </c>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39"/>
      <c r="DD531" s="39"/>
      <c r="DE531" s="39"/>
      <c r="DF531" s="39"/>
    </row>
    <row r="532" spans="1:110" ht="31.5" customHeight="1" x14ac:dyDescent="0.25">
      <c r="A532" s="40" t="s">
        <v>709</v>
      </c>
      <c r="B532" s="43" t="s">
        <v>342</v>
      </c>
      <c r="C532" s="36">
        <v>567.85</v>
      </c>
      <c r="D532" s="41" t="s">
        <v>9</v>
      </c>
      <c r="E532" s="38" t="s">
        <v>103</v>
      </c>
      <c r="F532" s="38" t="s">
        <v>103</v>
      </c>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39"/>
      <c r="DD532" s="39"/>
      <c r="DE532" s="39"/>
      <c r="DF532" s="39"/>
    </row>
    <row r="533" spans="1:110" ht="29.25" customHeight="1" x14ac:dyDescent="0.25">
      <c r="A533" s="40" t="s">
        <v>717</v>
      </c>
      <c r="B533" s="43" t="s">
        <v>342</v>
      </c>
      <c r="C533" s="36">
        <v>100</v>
      </c>
      <c r="D533" s="41" t="s">
        <v>9</v>
      </c>
      <c r="E533" s="38" t="s">
        <v>103</v>
      </c>
      <c r="F533" s="38" t="s">
        <v>103</v>
      </c>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row>
    <row r="534" spans="1:110" ht="27.75" customHeight="1" x14ac:dyDescent="0.25">
      <c r="A534" s="40" t="s">
        <v>715</v>
      </c>
      <c r="B534" s="43" t="s">
        <v>342</v>
      </c>
      <c r="C534" s="36">
        <v>107</v>
      </c>
      <c r="D534" s="41" t="s">
        <v>9</v>
      </c>
      <c r="E534" s="38" t="s">
        <v>103</v>
      </c>
      <c r="F534" s="38" t="s">
        <v>103</v>
      </c>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row>
    <row r="535" spans="1:110" ht="27.75" customHeight="1" x14ac:dyDescent="0.25">
      <c r="A535" s="40" t="s">
        <v>716</v>
      </c>
      <c r="B535" s="43" t="s">
        <v>342</v>
      </c>
      <c r="C535" s="36">
        <v>126</v>
      </c>
      <c r="D535" s="41" t="s">
        <v>9</v>
      </c>
      <c r="E535" s="38" t="s">
        <v>103</v>
      </c>
      <c r="F535" s="38" t="s">
        <v>103</v>
      </c>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39"/>
      <c r="DD535" s="39"/>
      <c r="DE535" s="39"/>
      <c r="DF535" s="39"/>
    </row>
    <row r="536" spans="1:110" ht="27.75" customHeight="1" x14ac:dyDescent="0.25">
      <c r="A536" s="40" t="s">
        <v>718</v>
      </c>
      <c r="B536" s="43" t="s">
        <v>342</v>
      </c>
      <c r="C536" s="36">
        <v>133</v>
      </c>
      <c r="D536" s="41" t="s">
        <v>9</v>
      </c>
      <c r="E536" s="38" t="s">
        <v>103</v>
      </c>
      <c r="F536" s="38" t="s">
        <v>103</v>
      </c>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39"/>
      <c r="DD536" s="39"/>
      <c r="DE536" s="39"/>
      <c r="DF536" s="39"/>
    </row>
    <row r="537" spans="1:110" ht="27.75" customHeight="1" x14ac:dyDescent="0.25">
      <c r="A537" s="40" t="s">
        <v>719</v>
      </c>
      <c r="B537" s="43" t="s">
        <v>342</v>
      </c>
      <c r="C537" s="36">
        <v>168</v>
      </c>
      <c r="D537" s="41" t="s">
        <v>9</v>
      </c>
      <c r="E537" s="38" t="s">
        <v>103</v>
      </c>
      <c r="F537" s="38" t="s">
        <v>103</v>
      </c>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c r="CC537" s="39"/>
      <c r="CD537" s="39"/>
      <c r="CE537" s="39"/>
      <c r="CF537" s="39"/>
      <c r="CG537" s="39"/>
      <c r="CH537" s="39"/>
      <c r="CI537" s="39"/>
      <c r="CJ537" s="39"/>
      <c r="CK537" s="39"/>
      <c r="CL537" s="39"/>
      <c r="CM537" s="39"/>
      <c r="CN537" s="39"/>
      <c r="CO537" s="39"/>
      <c r="CP537" s="39"/>
      <c r="CQ537" s="39"/>
      <c r="CR537" s="39"/>
      <c r="CS537" s="39"/>
      <c r="CT537" s="39"/>
      <c r="CU537" s="39"/>
      <c r="CV537" s="39"/>
      <c r="CW537" s="39"/>
      <c r="CX537" s="39"/>
      <c r="CY537" s="39"/>
      <c r="CZ537" s="39"/>
      <c r="DA537" s="39"/>
      <c r="DB537" s="39"/>
      <c r="DC537" s="39"/>
      <c r="DD537" s="39"/>
      <c r="DE537" s="39"/>
      <c r="DF537" s="39"/>
    </row>
    <row r="538" spans="1:110" ht="27.75" customHeight="1" x14ac:dyDescent="0.25">
      <c r="A538" s="40" t="s">
        <v>720</v>
      </c>
      <c r="B538" s="43" t="s">
        <v>342</v>
      </c>
      <c r="C538" s="36">
        <v>114</v>
      </c>
      <c r="D538" s="41" t="s">
        <v>9</v>
      </c>
      <c r="E538" s="38" t="s">
        <v>103</v>
      </c>
      <c r="F538" s="38" t="s">
        <v>103</v>
      </c>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row>
    <row r="539" spans="1:110" ht="27.75" customHeight="1" x14ac:dyDescent="0.25">
      <c r="A539" s="40" t="s">
        <v>737</v>
      </c>
      <c r="B539" s="43" t="s">
        <v>342</v>
      </c>
      <c r="C539" s="36">
        <v>119</v>
      </c>
      <c r="D539" s="41" t="s">
        <v>9</v>
      </c>
      <c r="E539" s="38" t="s">
        <v>103</v>
      </c>
      <c r="F539" s="38" t="s">
        <v>103</v>
      </c>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c r="DD539" s="39"/>
      <c r="DE539" s="39"/>
      <c r="DF539" s="39"/>
    </row>
    <row r="540" spans="1:110" ht="27.75" customHeight="1" x14ac:dyDescent="0.25">
      <c r="A540" s="40" t="s">
        <v>762</v>
      </c>
      <c r="B540" s="43" t="s">
        <v>342</v>
      </c>
      <c r="C540" s="36">
        <v>145</v>
      </c>
      <c r="D540" s="41" t="s">
        <v>9</v>
      </c>
      <c r="E540" s="38" t="s">
        <v>103</v>
      </c>
      <c r="F540" s="38" t="s">
        <v>103</v>
      </c>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row>
    <row r="541" spans="1:110" ht="27.75" customHeight="1" x14ac:dyDescent="0.25">
      <c r="A541" s="40" t="s">
        <v>763</v>
      </c>
      <c r="B541" s="43" t="s">
        <v>342</v>
      </c>
      <c r="C541" s="36">
        <v>161</v>
      </c>
      <c r="D541" s="41" t="s">
        <v>9</v>
      </c>
      <c r="E541" s="38" t="s">
        <v>103</v>
      </c>
      <c r="F541" s="38" t="s">
        <v>103</v>
      </c>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row>
    <row r="542" spans="1:110" ht="27.75" customHeight="1" x14ac:dyDescent="0.25">
      <c r="A542" s="40" t="s">
        <v>764</v>
      </c>
      <c r="B542" s="43" t="s">
        <v>342</v>
      </c>
      <c r="C542" s="36">
        <v>114</v>
      </c>
      <c r="D542" s="41" t="s">
        <v>9</v>
      </c>
      <c r="E542" s="38" t="s">
        <v>103</v>
      </c>
      <c r="F542" s="38" t="s">
        <v>103</v>
      </c>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row>
    <row r="543" spans="1:110" ht="27.75" customHeight="1" x14ac:dyDescent="0.25">
      <c r="A543" s="40" t="s">
        <v>765</v>
      </c>
      <c r="B543" s="43" t="s">
        <v>342</v>
      </c>
      <c r="C543" s="36">
        <v>164.83</v>
      </c>
      <c r="D543" s="41" t="s">
        <v>9</v>
      </c>
      <c r="E543" s="38" t="s">
        <v>103</v>
      </c>
      <c r="F543" s="38" t="s">
        <v>103</v>
      </c>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row>
    <row r="544" spans="1:110" ht="27.75" customHeight="1" x14ac:dyDescent="0.25">
      <c r="A544" s="40" t="s">
        <v>766</v>
      </c>
      <c r="B544" s="43" t="s">
        <v>342</v>
      </c>
      <c r="C544" s="36">
        <v>113.57</v>
      </c>
      <c r="D544" s="41" t="s">
        <v>9</v>
      </c>
      <c r="E544" s="38" t="s">
        <v>103</v>
      </c>
      <c r="F544" s="38" t="s">
        <v>103</v>
      </c>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row>
    <row r="545" spans="1:110" ht="39.75" customHeight="1" x14ac:dyDescent="0.25">
      <c r="A545" s="40" t="s">
        <v>894</v>
      </c>
      <c r="B545" s="43" t="s">
        <v>342</v>
      </c>
      <c r="C545" s="36">
        <v>1000</v>
      </c>
      <c r="D545" s="41" t="s">
        <v>9</v>
      </c>
      <c r="E545" s="38" t="s">
        <v>91</v>
      </c>
      <c r="F545" s="38" t="s">
        <v>91</v>
      </c>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row>
    <row r="546" spans="1:110" ht="25.5" x14ac:dyDescent="0.25">
      <c r="A546" s="40" t="s">
        <v>1121</v>
      </c>
      <c r="B546" s="43" t="s">
        <v>342</v>
      </c>
      <c r="C546" s="36">
        <v>118</v>
      </c>
      <c r="D546" s="41" t="s">
        <v>9</v>
      </c>
      <c r="E546" s="38" t="s">
        <v>37</v>
      </c>
      <c r="F546" s="38" t="s">
        <v>37</v>
      </c>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row>
    <row r="547" spans="1:110" ht="25.5" x14ac:dyDescent="0.25">
      <c r="A547" s="40" t="s">
        <v>1122</v>
      </c>
      <c r="B547" s="43" t="s">
        <v>342</v>
      </c>
      <c r="C547" s="36">
        <v>114</v>
      </c>
      <c r="D547" s="41" t="s">
        <v>9</v>
      </c>
      <c r="E547" s="38" t="s">
        <v>37</v>
      </c>
      <c r="F547" s="38" t="s">
        <v>37</v>
      </c>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row>
    <row r="548" spans="1:110" ht="25.5" x14ac:dyDescent="0.25">
      <c r="A548" s="40" t="s">
        <v>1164</v>
      </c>
      <c r="B548" s="43" t="s">
        <v>342</v>
      </c>
      <c r="C548" s="36" t="s">
        <v>1165</v>
      </c>
      <c r="D548" s="41" t="s">
        <v>9</v>
      </c>
      <c r="E548" s="38" t="s">
        <v>37</v>
      </c>
      <c r="F548" s="38" t="s">
        <v>37</v>
      </c>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row>
    <row r="549" spans="1:110" ht="25.5" x14ac:dyDescent="0.25">
      <c r="A549" s="40" t="s">
        <v>1143</v>
      </c>
      <c r="B549" s="43" t="s">
        <v>342</v>
      </c>
      <c r="C549" s="36">
        <v>114</v>
      </c>
      <c r="D549" s="41" t="s">
        <v>9</v>
      </c>
      <c r="E549" s="38" t="s">
        <v>37</v>
      </c>
      <c r="F549" s="38" t="s">
        <v>37</v>
      </c>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row>
    <row r="550" spans="1:110" ht="25.5" x14ac:dyDescent="0.25">
      <c r="A550" s="40" t="s">
        <v>1166</v>
      </c>
      <c r="B550" s="43" t="s">
        <v>342</v>
      </c>
      <c r="C550" s="36">
        <v>141</v>
      </c>
      <c r="D550" s="41" t="s">
        <v>9</v>
      </c>
      <c r="E550" s="38" t="s">
        <v>37</v>
      </c>
      <c r="F550" s="38" t="s">
        <v>37</v>
      </c>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row>
    <row r="551" spans="1:110" ht="25.5" x14ac:dyDescent="0.25">
      <c r="A551" s="40" t="s">
        <v>1144</v>
      </c>
      <c r="B551" s="43" t="s">
        <v>342</v>
      </c>
      <c r="C551" s="36">
        <v>114</v>
      </c>
      <c r="D551" s="41" t="s">
        <v>9</v>
      </c>
      <c r="E551" s="38" t="s">
        <v>37</v>
      </c>
      <c r="F551" s="38" t="s">
        <v>37</v>
      </c>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row>
    <row r="552" spans="1:110" ht="63.75" x14ac:dyDescent="0.25">
      <c r="A552" s="40" t="s">
        <v>1147</v>
      </c>
      <c r="B552" s="43" t="s">
        <v>1148</v>
      </c>
      <c r="C552" s="36">
        <v>100</v>
      </c>
      <c r="D552" s="41" t="s">
        <v>9</v>
      </c>
      <c r="E552" s="38" t="s">
        <v>37</v>
      </c>
      <c r="F552" s="38" t="s">
        <v>37</v>
      </c>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row>
    <row r="553" spans="1:110" ht="18" customHeight="1" x14ac:dyDescent="0.25">
      <c r="A553" s="40" t="s">
        <v>1275</v>
      </c>
      <c r="B553" s="43" t="s">
        <v>342</v>
      </c>
      <c r="C553" s="36">
        <v>113.57</v>
      </c>
      <c r="D553" s="41" t="s">
        <v>9</v>
      </c>
      <c r="E553" s="38" t="s">
        <v>22</v>
      </c>
      <c r="F553" s="38" t="s">
        <v>22</v>
      </c>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row>
    <row r="554" spans="1:110" ht="34.5" customHeight="1" x14ac:dyDescent="0.25">
      <c r="A554" s="1" t="s">
        <v>547</v>
      </c>
      <c r="B554" s="29"/>
      <c r="C554" s="36"/>
      <c r="D554" s="8"/>
      <c r="E554" s="136"/>
      <c r="F554" s="136"/>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row>
    <row r="555" spans="1:110" ht="33" customHeight="1" x14ac:dyDescent="0.25">
      <c r="A555" s="40" t="s">
        <v>341</v>
      </c>
      <c r="B555" s="29" t="s">
        <v>351</v>
      </c>
      <c r="C555" s="36">
        <v>600</v>
      </c>
      <c r="D555" s="41" t="s">
        <v>9</v>
      </c>
      <c r="E555" s="38" t="s">
        <v>343</v>
      </c>
      <c r="F555" s="38" t="s">
        <v>17</v>
      </c>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row>
    <row r="556" spans="1:110" ht="38.25" customHeight="1" x14ac:dyDescent="0.25">
      <c r="A556" s="40" t="s">
        <v>891</v>
      </c>
      <c r="B556" s="29" t="s">
        <v>415</v>
      </c>
      <c r="C556" s="36">
        <v>14000</v>
      </c>
      <c r="D556" s="41" t="s">
        <v>9</v>
      </c>
      <c r="E556" s="38" t="s">
        <v>17</v>
      </c>
      <c r="F556" s="38" t="s">
        <v>17</v>
      </c>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row>
    <row r="557" spans="1:110" ht="33" customHeight="1" x14ac:dyDescent="0.25">
      <c r="A557" s="40" t="s">
        <v>504</v>
      </c>
      <c r="B557" s="29" t="s">
        <v>351</v>
      </c>
      <c r="C557" s="36">
        <v>450</v>
      </c>
      <c r="D557" s="41" t="s">
        <v>9</v>
      </c>
      <c r="E557" s="38" t="s">
        <v>10</v>
      </c>
      <c r="F557" s="38" t="s">
        <v>11</v>
      </c>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row>
    <row r="558" spans="1:110" ht="33" customHeight="1" x14ac:dyDescent="0.25">
      <c r="A558" s="40" t="s">
        <v>505</v>
      </c>
      <c r="B558" s="29" t="s">
        <v>351</v>
      </c>
      <c r="C558" s="36">
        <v>500</v>
      </c>
      <c r="D558" s="41" t="s">
        <v>9</v>
      </c>
      <c r="E558" s="38" t="s">
        <v>10</v>
      </c>
      <c r="F558" s="38" t="s">
        <v>11</v>
      </c>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row>
    <row r="559" spans="1:110" ht="22.5" customHeight="1" x14ac:dyDescent="0.25">
      <c r="A559" s="40" t="s">
        <v>513</v>
      </c>
      <c r="B559" s="29" t="s">
        <v>512</v>
      </c>
      <c r="C559" s="36">
        <v>490</v>
      </c>
      <c r="D559" s="41" t="s">
        <v>9</v>
      </c>
      <c r="E559" s="38" t="s">
        <v>11</v>
      </c>
      <c r="F559" s="38" t="s">
        <v>11</v>
      </c>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row>
    <row r="560" spans="1:110" ht="22.5" customHeight="1" x14ac:dyDescent="0.25">
      <c r="A560" s="40" t="s">
        <v>829</v>
      </c>
      <c r="B560" s="29" t="s">
        <v>830</v>
      </c>
      <c r="C560" s="36">
        <v>3000</v>
      </c>
      <c r="D560" s="41" t="s">
        <v>9</v>
      </c>
      <c r="E560" s="38" t="s">
        <v>91</v>
      </c>
      <c r="F560" s="38" t="s">
        <v>91</v>
      </c>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row>
    <row r="561" spans="1:110" ht="22.5" customHeight="1" x14ac:dyDescent="0.25">
      <c r="A561" s="40" t="s">
        <v>893</v>
      </c>
      <c r="B561" s="29" t="s">
        <v>892</v>
      </c>
      <c r="C561" s="36">
        <v>54</v>
      </c>
      <c r="D561" s="41" t="s">
        <v>9</v>
      </c>
      <c r="E561" s="38" t="s">
        <v>91</v>
      </c>
      <c r="F561" s="38" t="s">
        <v>91</v>
      </c>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row>
    <row r="562" spans="1:110" ht="22.5" customHeight="1" x14ac:dyDescent="0.25">
      <c r="A562" s="40" t="s">
        <v>976</v>
      </c>
      <c r="B562" s="29" t="s">
        <v>892</v>
      </c>
      <c r="C562" s="36">
        <v>20</v>
      </c>
      <c r="D562" s="41" t="s">
        <v>9</v>
      </c>
      <c r="E562" s="38" t="s">
        <v>105</v>
      </c>
      <c r="F562" s="38" t="s">
        <v>105</v>
      </c>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row>
    <row r="563" spans="1:110" ht="22.5" customHeight="1" x14ac:dyDescent="0.25">
      <c r="A563" s="40" t="s">
        <v>1030</v>
      </c>
      <c r="B563" s="29" t="s">
        <v>351</v>
      </c>
      <c r="C563" s="36">
        <f>1100+710+374</f>
        <v>2184</v>
      </c>
      <c r="D563" s="41" t="s">
        <v>9</v>
      </c>
      <c r="E563" s="38" t="s">
        <v>105</v>
      </c>
      <c r="F563" s="38" t="s">
        <v>37</v>
      </c>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row>
    <row r="564" spans="1:110" ht="22.5" customHeight="1" x14ac:dyDescent="0.25">
      <c r="A564" s="40" t="s">
        <v>1031</v>
      </c>
      <c r="B564" s="29" t="s">
        <v>351</v>
      </c>
      <c r="C564" s="36">
        <v>750</v>
      </c>
      <c r="D564" s="41" t="s">
        <v>9</v>
      </c>
      <c r="E564" s="38" t="s">
        <v>105</v>
      </c>
      <c r="F564" s="38" t="s">
        <v>37</v>
      </c>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row>
    <row r="565" spans="1:110" ht="22.5" customHeight="1" x14ac:dyDescent="0.2">
      <c r="A565" s="137" t="s">
        <v>1124</v>
      </c>
      <c r="B565" s="29" t="s">
        <v>351</v>
      </c>
      <c r="C565" s="36">
        <v>282</v>
      </c>
      <c r="D565" s="41" t="s">
        <v>9</v>
      </c>
      <c r="E565" s="38" t="s">
        <v>37</v>
      </c>
      <c r="F565" s="38" t="s">
        <v>37</v>
      </c>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c r="BR565" s="39"/>
      <c r="BS565" s="39"/>
      <c r="BT565" s="39"/>
      <c r="BU565" s="39"/>
      <c r="BV565" s="39"/>
      <c r="BW565" s="39"/>
      <c r="BX565" s="39"/>
      <c r="BY565" s="39"/>
      <c r="BZ565" s="39"/>
      <c r="CA565" s="39"/>
      <c r="CB565" s="39"/>
      <c r="CC565" s="39"/>
      <c r="CD565" s="39"/>
      <c r="CE565" s="39"/>
      <c r="CF565" s="39"/>
      <c r="CG565" s="39"/>
      <c r="CH565" s="39"/>
      <c r="CI565" s="39"/>
      <c r="CJ565" s="39"/>
      <c r="CK565" s="39"/>
      <c r="CL565" s="39"/>
      <c r="CM565" s="39"/>
      <c r="CN565" s="39"/>
      <c r="CO565" s="39"/>
      <c r="CP565" s="39"/>
      <c r="CQ565" s="39"/>
      <c r="CR565" s="39"/>
      <c r="CS565" s="39"/>
      <c r="CT565" s="39"/>
      <c r="CU565" s="39"/>
      <c r="CV565" s="39"/>
      <c r="CW565" s="39"/>
      <c r="CX565" s="39"/>
      <c r="CY565" s="39"/>
      <c r="CZ565" s="39"/>
      <c r="DA565" s="39"/>
      <c r="DB565" s="39"/>
      <c r="DC565" s="39"/>
      <c r="DD565" s="39"/>
      <c r="DE565" s="39"/>
      <c r="DF565" s="39"/>
    </row>
    <row r="566" spans="1:110" ht="22.5" customHeight="1" x14ac:dyDescent="0.2">
      <c r="A566" s="138" t="s">
        <v>1206</v>
      </c>
      <c r="B566" s="29" t="s">
        <v>351</v>
      </c>
      <c r="C566" s="36">
        <v>975</v>
      </c>
      <c r="D566" s="41" t="s">
        <v>9</v>
      </c>
      <c r="E566" s="38" t="s">
        <v>38</v>
      </c>
      <c r="F566" s="38" t="s">
        <v>38</v>
      </c>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c r="BT566" s="39"/>
      <c r="BU566" s="39"/>
      <c r="BV566" s="39"/>
      <c r="BW566" s="39"/>
      <c r="BX566" s="39"/>
      <c r="BY566" s="39"/>
      <c r="BZ566" s="39"/>
      <c r="CA566" s="39"/>
      <c r="CB566" s="39"/>
      <c r="CC566" s="39"/>
      <c r="CD566" s="39"/>
      <c r="CE566" s="39"/>
      <c r="CF566" s="39"/>
      <c r="CG566" s="39"/>
      <c r="CH566" s="39"/>
      <c r="CI566" s="39"/>
      <c r="CJ566" s="39"/>
      <c r="CK566" s="39"/>
      <c r="CL566" s="39"/>
      <c r="CM566" s="39"/>
      <c r="CN566" s="39"/>
      <c r="CO566" s="39"/>
      <c r="CP566" s="39"/>
      <c r="CQ566" s="39"/>
      <c r="CR566" s="39"/>
      <c r="CS566" s="39"/>
      <c r="CT566" s="39"/>
      <c r="CU566" s="39"/>
      <c r="CV566" s="39"/>
      <c r="CW566" s="39"/>
      <c r="CX566" s="39"/>
      <c r="CY566" s="39"/>
      <c r="CZ566" s="39"/>
      <c r="DA566" s="39"/>
      <c r="DB566" s="39"/>
      <c r="DC566" s="39"/>
      <c r="DD566" s="39"/>
      <c r="DE566" s="39"/>
      <c r="DF566" s="39"/>
    </row>
    <row r="567" spans="1:110" ht="22.5" customHeight="1" x14ac:dyDescent="0.2">
      <c r="A567" s="138" t="s">
        <v>1207</v>
      </c>
      <c r="B567" s="29" t="s">
        <v>351</v>
      </c>
      <c r="C567" s="36">
        <v>580</v>
      </c>
      <c r="D567" s="41" t="s">
        <v>9</v>
      </c>
      <c r="E567" s="38" t="s">
        <v>38</v>
      </c>
      <c r="F567" s="38" t="s">
        <v>38</v>
      </c>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c r="BR567" s="39"/>
      <c r="BS567" s="39"/>
      <c r="BT567" s="39"/>
      <c r="BU567" s="39"/>
      <c r="BV567" s="39"/>
      <c r="BW567" s="39"/>
      <c r="BX567" s="39"/>
      <c r="BY567" s="39"/>
      <c r="BZ567" s="39"/>
      <c r="CA567" s="39"/>
      <c r="CB567" s="39"/>
      <c r="CC567" s="39"/>
      <c r="CD567" s="39"/>
      <c r="CE567" s="39"/>
      <c r="CF567" s="39"/>
      <c r="CG567" s="39"/>
      <c r="CH567" s="39"/>
      <c r="CI567" s="39"/>
      <c r="CJ567" s="39"/>
      <c r="CK567" s="39"/>
      <c r="CL567" s="39"/>
      <c r="CM567" s="39"/>
      <c r="CN567" s="39"/>
      <c r="CO567" s="39"/>
      <c r="CP567" s="39"/>
      <c r="CQ567" s="39"/>
      <c r="CR567" s="39"/>
      <c r="CS567" s="39"/>
      <c r="CT567" s="39"/>
      <c r="CU567" s="39"/>
      <c r="CV567" s="39"/>
      <c r="CW567" s="39"/>
      <c r="CX567" s="39"/>
      <c r="CY567" s="39"/>
      <c r="CZ567" s="39"/>
      <c r="DA567" s="39"/>
      <c r="DB567" s="39"/>
      <c r="DC567" s="39"/>
      <c r="DD567" s="39"/>
      <c r="DE567" s="39"/>
      <c r="DF567" s="39"/>
    </row>
    <row r="568" spans="1:110" ht="22.5" customHeight="1" x14ac:dyDescent="0.2">
      <c r="A568" s="138" t="s">
        <v>829</v>
      </c>
      <c r="B568" s="29" t="s">
        <v>830</v>
      </c>
      <c r="C568" s="36">
        <v>65</v>
      </c>
      <c r="D568" s="41" t="s">
        <v>9</v>
      </c>
      <c r="E568" s="38" t="s">
        <v>38</v>
      </c>
      <c r="F568" s="38" t="s">
        <v>38</v>
      </c>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c r="BR568" s="39"/>
      <c r="BS568" s="39"/>
      <c r="BT568" s="39"/>
      <c r="BU568" s="39"/>
      <c r="BV568" s="39"/>
      <c r="BW568" s="39"/>
      <c r="BX568" s="39"/>
      <c r="BY568" s="39"/>
      <c r="BZ568" s="39"/>
      <c r="CA568" s="39"/>
      <c r="CB568" s="39"/>
      <c r="CC568" s="39"/>
      <c r="CD568" s="39"/>
      <c r="CE568" s="39"/>
      <c r="CF568" s="39"/>
      <c r="CG568" s="39"/>
      <c r="CH568" s="39"/>
      <c r="CI568" s="39"/>
      <c r="CJ568" s="39"/>
      <c r="CK568" s="39"/>
      <c r="CL568" s="39"/>
      <c r="CM568" s="39"/>
      <c r="CN568" s="39"/>
      <c r="CO568" s="39"/>
      <c r="CP568" s="39"/>
      <c r="CQ568" s="39"/>
      <c r="CR568" s="39"/>
      <c r="CS568" s="39"/>
      <c r="CT568" s="39"/>
      <c r="CU568" s="39"/>
      <c r="CV568" s="39"/>
      <c r="CW568" s="39"/>
      <c r="CX568" s="39"/>
      <c r="CY568" s="39"/>
      <c r="CZ568" s="39"/>
      <c r="DA568" s="39"/>
      <c r="DB568" s="39"/>
      <c r="DC568" s="39"/>
      <c r="DD568" s="39"/>
      <c r="DE568" s="39"/>
      <c r="DF568" s="39"/>
    </row>
    <row r="569" spans="1:110" ht="48" x14ac:dyDescent="0.25">
      <c r="A569" s="1" t="s">
        <v>536</v>
      </c>
      <c r="B569" s="43" t="s">
        <v>535</v>
      </c>
      <c r="C569" s="36"/>
      <c r="D569" s="41"/>
      <c r="E569" s="38"/>
      <c r="F569" s="38"/>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c r="BR569" s="39"/>
      <c r="BS569" s="39"/>
      <c r="BT569" s="39"/>
      <c r="BU569" s="39"/>
      <c r="BV569" s="39"/>
      <c r="BW569" s="39"/>
      <c r="BX569" s="39"/>
      <c r="BY569" s="39"/>
      <c r="BZ569" s="39"/>
      <c r="CA569" s="39"/>
      <c r="CB569" s="39"/>
      <c r="CC569" s="39"/>
      <c r="CD569" s="39"/>
      <c r="CE569" s="39"/>
      <c r="CF569" s="39"/>
      <c r="CG569" s="39"/>
      <c r="CH569" s="39"/>
      <c r="CI569" s="39"/>
      <c r="CJ569" s="39"/>
      <c r="CK569" s="39"/>
      <c r="CL569" s="39"/>
      <c r="CM569" s="39"/>
      <c r="CN569" s="39"/>
      <c r="CO569" s="39"/>
      <c r="CP569" s="39"/>
      <c r="CQ569" s="39"/>
      <c r="CR569" s="39"/>
      <c r="CS569" s="39"/>
      <c r="CT569" s="39"/>
      <c r="CU569" s="39"/>
      <c r="CV569" s="39"/>
      <c r="CW569" s="39"/>
      <c r="CX569" s="39"/>
      <c r="CY569" s="39"/>
      <c r="CZ569" s="39"/>
      <c r="DA569" s="39"/>
      <c r="DB569" s="39"/>
      <c r="DC569" s="39"/>
      <c r="DD569" s="39"/>
      <c r="DE569" s="39"/>
      <c r="DF569" s="39"/>
    </row>
    <row r="570" spans="1:110" ht="48" x14ac:dyDescent="0.25">
      <c r="A570" s="40" t="s">
        <v>491</v>
      </c>
      <c r="B570" s="43" t="s">
        <v>530</v>
      </c>
      <c r="C570" s="36">
        <v>440</v>
      </c>
      <c r="D570" s="41" t="s">
        <v>9</v>
      </c>
      <c r="E570" s="38" t="s">
        <v>10</v>
      </c>
      <c r="F570" s="38" t="s">
        <v>10</v>
      </c>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c r="BR570" s="39"/>
      <c r="BS570" s="39"/>
      <c r="BT570" s="39"/>
      <c r="BU570" s="39"/>
      <c r="BV570" s="39"/>
      <c r="BW570" s="39"/>
      <c r="BX570" s="39"/>
      <c r="BY570" s="39"/>
      <c r="BZ570" s="39"/>
      <c r="CA570" s="39"/>
      <c r="CB570" s="39"/>
      <c r="CC570" s="39"/>
      <c r="CD570" s="39"/>
      <c r="CE570" s="39"/>
      <c r="CF570" s="39"/>
      <c r="CG570" s="39"/>
      <c r="CH570" s="39"/>
      <c r="CI570" s="39"/>
      <c r="CJ570" s="39"/>
      <c r="CK570" s="39"/>
      <c r="CL570" s="39"/>
      <c r="CM570" s="39"/>
      <c r="CN570" s="39"/>
      <c r="CO570" s="39"/>
      <c r="CP570" s="39"/>
      <c r="CQ570" s="39"/>
      <c r="CR570" s="39"/>
      <c r="CS570" s="39"/>
      <c r="CT570" s="39"/>
      <c r="CU570" s="39"/>
      <c r="CV570" s="39"/>
      <c r="CW570" s="39"/>
      <c r="CX570" s="39"/>
      <c r="CY570" s="39"/>
      <c r="CZ570" s="39"/>
      <c r="DA570" s="39"/>
      <c r="DB570" s="39"/>
      <c r="DC570" s="39"/>
      <c r="DD570" s="39"/>
      <c r="DE570" s="39"/>
      <c r="DF570" s="39"/>
    </row>
    <row r="571" spans="1:110" ht="48" x14ac:dyDescent="0.25">
      <c r="A571" s="40" t="s">
        <v>529</v>
      </c>
      <c r="B571" s="43" t="s">
        <v>530</v>
      </c>
      <c r="C571" s="36">
        <v>1200</v>
      </c>
      <c r="D571" s="41" t="s">
        <v>9</v>
      </c>
      <c r="E571" s="38" t="s">
        <v>11</v>
      </c>
      <c r="F571" s="38" t="s">
        <v>11</v>
      </c>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c r="BR571" s="39"/>
      <c r="BS571" s="39"/>
      <c r="BT571" s="39"/>
      <c r="BU571" s="39"/>
      <c r="BV571" s="39"/>
      <c r="BW571" s="39"/>
      <c r="BX571" s="39"/>
      <c r="BY571" s="39"/>
      <c r="BZ571" s="39"/>
      <c r="CA571" s="39"/>
      <c r="CB571" s="39"/>
      <c r="CC571" s="39"/>
      <c r="CD571" s="39"/>
      <c r="CE571" s="39"/>
      <c r="CF571" s="39"/>
      <c r="CG571" s="39"/>
      <c r="CH571" s="39"/>
      <c r="CI571" s="39"/>
      <c r="CJ571" s="39"/>
      <c r="CK571" s="39"/>
      <c r="CL571" s="39"/>
      <c r="CM571" s="39"/>
      <c r="CN571" s="39"/>
      <c r="CO571" s="39"/>
      <c r="CP571" s="39"/>
      <c r="CQ571" s="39"/>
      <c r="CR571" s="39"/>
      <c r="CS571" s="39"/>
      <c r="CT571" s="39"/>
      <c r="CU571" s="39"/>
      <c r="CV571" s="39"/>
      <c r="CW571" s="39"/>
      <c r="CX571" s="39"/>
      <c r="CY571" s="39"/>
      <c r="CZ571" s="39"/>
      <c r="DA571" s="39"/>
      <c r="DB571" s="39"/>
      <c r="DC571" s="39"/>
      <c r="DD571" s="39"/>
      <c r="DE571" s="39"/>
      <c r="DF571" s="39"/>
    </row>
    <row r="572" spans="1:110" ht="48" x14ac:dyDescent="0.25">
      <c r="A572" s="40" t="s">
        <v>537</v>
      </c>
      <c r="B572" s="43" t="s">
        <v>530</v>
      </c>
      <c r="C572" s="36">
        <v>460</v>
      </c>
      <c r="D572" s="41" t="s">
        <v>9</v>
      </c>
      <c r="E572" s="38" t="s">
        <v>11</v>
      </c>
      <c r="F572" s="38" t="s">
        <v>11</v>
      </c>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c r="CC572" s="39"/>
      <c r="CD572" s="39"/>
      <c r="CE572" s="39"/>
      <c r="CF572" s="39"/>
      <c r="CG572" s="39"/>
      <c r="CH572" s="39"/>
      <c r="CI572" s="39"/>
      <c r="CJ572" s="39"/>
      <c r="CK572" s="39"/>
      <c r="CL572" s="39"/>
      <c r="CM572" s="39"/>
      <c r="CN572" s="39"/>
      <c r="CO572" s="39"/>
      <c r="CP572" s="39"/>
      <c r="CQ572" s="39"/>
      <c r="CR572" s="39"/>
      <c r="CS572" s="39"/>
      <c r="CT572" s="39"/>
      <c r="CU572" s="39"/>
      <c r="CV572" s="39"/>
      <c r="CW572" s="39"/>
      <c r="CX572" s="39"/>
      <c r="CY572" s="39"/>
      <c r="CZ572" s="39"/>
      <c r="DA572" s="39"/>
      <c r="DB572" s="39"/>
      <c r="DC572" s="39"/>
      <c r="DD572" s="39"/>
      <c r="DE572" s="39"/>
      <c r="DF572" s="39"/>
    </row>
    <row r="573" spans="1:110" ht="60" x14ac:dyDescent="0.25">
      <c r="A573" s="40" t="s">
        <v>579</v>
      </c>
      <c r="B573" s="43" t="s">
        <v>578</v>
      </c>
      <c r="C573" s="36">
        <f>18+52+49+291</f>
        <v>410</v>
      </c>
      <c r="D573" s="41" t="s">
        <v>9</v>
      </c>
      <c r="E573" s="38" t="s">
        <v>11</v>
      </c>
      <c r="F573" s="38" t="s">
        <v>11</v>
      </c>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c r="BV573" s="39"/>
      <c r="BW573" s="39"/>
      <c r="BX573" s="39"/>
      <c r="BY573" s="39"/>
      <c r="BZ573" s="39"/>
      <c r="CA573" s="39"/>
      <c r="CB573" s="39"/>
      <c r="CC573" s="39"/>
      <c r="CD573" s="39"/>
      <c r="CE573" s="39"/>
      <c r="CF573" s="39"/>
      <c r="CG573" s="39"/>
      <c r="CH573" s="39"/>
      <c r="CI573" s="39"/>
      <c r="CJ573" s="39"/>
      <c r="CK573" s="39"/>
      <c r="CL573" s="39"/>
      <c r="CM573" s="39"/>
      <c r="CN573" s="39"/>
      <c r="CO573" s="39"/>
      <c r="CP573" s="39"/>
      <c r="CQ573" s="39"/>
      <c r="CR573" s="39"/>
      <c r="CS573" s="39"/>
      <c r="CT573" s="39"/>
      <c r="CU573" s="39"/>
      <c r="CV573" s="39"/>
      <c r="CW573" s="39"/>
      <c r="CX573" s="39"/>
      <c r="CY573" s="39"/>
      <c r="CZ573" s="39"/>
      <c r="DA573" s="39"/>
      <c r="DB573" s="39"/>
      <c r="DC573" s="39"/>
      <c r="DD573" s="39"/>
      <c r="DE573" s="39"/>
      <c r="DF573" s="39"/>
    </row>
    <row r="574" spans="1:110" ht="48" x14ac:dyDescent="0.25">
      <c r="A574" s="40" t="s">
        <v>580</v>
      </c>
      <c r="B574" s="43" t="s">
        <v>530</v>
      </c>
      <c r="C574" s="36">
        <v>7428.96</v>
      </c>
      <c r="D574" s="41" t="s">
        <v>9</v>
      </c>
      <c r="E574" s="38" t="s">
        <v>100</v>
      </c>
      <c r="F574" s="38" t="s">
        <v>100</v>
      </c>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c r="CC574" s="39"/>
      <c r="CD574" s="39"/>
      <c r="CE574" s="39"/>
      <c r="CF574" s="39"/>
      <c r="CG574" s="39"/>
      <c r="CH574" s="39"/>
      <c r="CI574" s="39"/>
      <c r="CJ574" s="39"/>
      <c r="CK574" s="39"/>
      <c r="CL574" s="39"/>
      <c r="CM574" s="39"/>
      <c r="CN574" s="39"/>
      <c r="CO574" s="39"/>
      <c r="CP574" s="39"/>
      <c r="CQ574" s="39"/>
      <c r="CR574" s="39"/>
      <c r="CS574" s="39"/>
      <c r="CT574" s="39"/>
      <c r="CU574" s="39"/>
      <c r="CV574" s="39"/>
      <c r="CW574" s="39"/>
      <c r="CX574" s="39"/>
      <c r="CY574" s="39"/>
      <c r="CZ574" s="39"/>
      <c r="DA574" s="39"/>
      <c r="DB574" s="39"/>
      <c r="DC574" s="39"/>
      <c r="DD574" s="39"/>
      <c r="DE574" s="39"/>
      <c r="DF574" s="39"/>
    </row>
    <row r="575" spans="1:110" ht="48" x14ac:dyDescent="0.25">
      <c r="A575" s="40" t="s">
        <v>673</v>
      </c>
      <c r="B575" s="43" t="s">
        <v>530</v>
      </c>
      <c r="C575" s="36">
        <v>1200</v>
      </c>
      <c r="D575" s="41" t="s">
        <v>9</v>
      </c>
      <c r="E575" s="38" t="s">
        <v>103</v>
      </c>
      <c r="F575" s="38" t="s">
        <v>103</v>
      </c>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39"/>
      <c r="DD575" s="39"/>
      <c r="DE575" s="39"/>
      <c r="DF575" s="39"/>
    </row>
    <row r="576" spans="1:110" ht="47.25" customHeight="1" x14ac:dyDescent="0.25">
      <c r="A576" s="40" t="s">
        <v>807</v>
      </c>
      <c r="B576" s="43" t="s">
        <v>808</v>
      </c>
      <c r="C576" s="36">
        <v>1524</v>
      </c>
      <c r="D576" s="41" t="s">
        <v>9</v>
      </c>
      <c r="E576" s="38" t="s">
        <v>90</v>
      </c>
      <c r="F576" s="38" t="s">
        <v>90</v>
      </c>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row>
    <row r="577" spans="1:110" ht="49.5" customHeight="1" x14ac:dyDescent="0.25">
      <c r="A577" s="40" t="s">
        <v>831</v>
      </c>
      <c r="B577" s="43" t="s">
        <v>808</v>
      </c>
      <c r="C577" s="36">
        <f>220.17+17.65+238.67+238.67+238.67+277.07</f>
        <v>1230.8999999999999</v>
      </c>
      <c r="D577" s="41" t="s">
        <v>9</v>
      </c>
      <c r="E577" s="38" t="s">
        <v>90</v>
      </c>
      <c r="F577" s="38" t="s">
        <v>91</v>
      </c>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row>
    <row r="578" spans="1:110" ht="42.75" customHeight="1" x14ac:dyDescent="0.25">
      <c r="A578" s="40" t="s">
        <v>1051</v>
      </c>
      <c r="B578" s="43" t="s">
        <v>808</v>
      </c>
      <c r="C578" s="36">
        <v>1905</v>
      </c>
      <c r="D578" s="41" t="s">
        <v>9</v>
      </c>
      <c r="E578" s="38" t="s">
        <v>105</v>
      </c>
      <c r="F578" s="38" t="s">
        <v>105</v>
      </c>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row>
    <row r="579" spans="1:110" ht="38.25" customHeight="1" x14ac:dyDescent="0.25">
      <c r="A579" s="40" t="s">
        <v>1097</v>
      </c>
      <c r="B579" s="43" t="s">
        <v>530</v>
      </c>
      <c r="C579" s="36">
        <f>435*5.2</f>
        <v>2262</v>
      </c>
      <c r="D579" s="41" t="s">
        <v>9</v>
      </c>
      <c r="E579" s="38" t="s">
        <v>105</v>
      </c>
      <c r="F579" s="38" t="s">
        <v>105</v>
      </c>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c r="CC579" s="39"/>
      <c r="CD579" s="39"/>
      <c r="CE579" s="39"/>
      <c r="CF579" s="39"/>
      <c r="CG579" s="39"/>
      <c r="CH579" s="39"/>
      <c r="CI579" s="39"/>
      <c r="CJ579" s="39"/>
      <c r="CK579" s="39"/>
      <c r="CL579" s="39"/>
      <c r="CM579" s="39"/>
      <c r="CN579" s="39"/>
      <c r="CO579" s="39"/>
      <c r="CP579" s="39"/>
      <c r="CQ579" s="39"/>
      <c r="CR579" s="39"/>
      <c r="CS579" s="39"/>
      <c r="CT579" s="39"/>
      <c r="CU579" s="39"/>
      <c r="CV579" s="39"/>
      <c r="CW579" s="39"/>
      <c r="CX579" s="39"/>
      <c r="CY579" s="39"/>
      <c r="CZ579" s="39"/>
      <c r="DA579" s="39"/>
      <c r="DB579" s="39"/>
      <c r="DC579" s="39"/>
      <c r="DD579" s="39"/>
      <c r="DE579" s="39"/>
      <c r="DF579" s="39"/>
    </row>
    <row r="580" spans="1:110" ht="38.25" customHeight="1" x14ac:dyDescent="0.25">
      <c r="A580" s="40" t="s">
        <v>1072</v>
      </c>
      <c r="B580" s="43" t="s">
        <v>530</v>
      </c>
      <c r="C580" s="36">
        <v>2465.5</v>
      </c>
      <c r="D580" s="41" t="s">
        <v>9</v>
      </c>
      <c r="E580" s="38"/>
      <c r="F580" s="38"/>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39"/>
      <c r="BY580" s="39"/>
      <c r="BZ580" s="39"/>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39"/>
      <c r="CW580" s="39"/>
      <c r="CX580" s="39"/>
      <c r="CY580" s="39"/>
      <c r="CZ580" s="39"/>
      <c r="DA580" s="39"/>
      <c r="DB580" s="39"/>
      <c r="DC580" s="39"/>
      <c r="DD580" s="39"/>
      <c r="DE580" s="39"/>
      <c r="DF580" s="39"/>
    </row>
    <row r="581" spans="1:110" ht="38.25" customHeight="1" x14ac:dyDescent="0.25">
      <c r="A581" s="40" t="s">
        <v>1073</v>
      </c>
      <c r="B581" s="43" t="s">
        <v>530</v>
      </c>
      <c r="C581" s="36">
        <v>722.59</v>
      </c>
      <c r="D581" s="41" t="s">
        <v>9</v>
      </c>
      <c r="E581" s="38"/>
      <c r="F581" s="38"/>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c r="BR581" s="39"/>
      <c r="BS581" s="39"/>
      <c r="BT581" s="39"/>
      <c r="BU581" s="39"/>
      <c r="BV581" s="39"/>
      <c r="BW581" s="39"/>
      <c r="BX581" s="39"/>
      <c r="BY581" s="39"/>
      <c r="BZ581" s="39"/>
      <c r="CA581" s="39"/>
      <c r="CB581" s="39"/>
      <c r="CC581" s="39"/>
      <c r="CD581" s="39"/>
      <c r="CE581" s="39"/>
      <c r="CF581" s="39"/>
      <c r="CG581" s="39"/>
      <c r="CH581" s="39"/>
      <c r="CI581" s="39"/>
      <c r="CJ581" s="39"/>
      <c r="CK581" s="39"/>
      <c r="CL581" s="39"/>
      <c r="CM581" s="39"/>
      <c r="CN581" s="39"/>
      <c r="CO581" s="39"/>
      <c r="CP581" s="39"/>
      <c r="CQ581" s="39"/>
      <c r="CR581" s="39"/>
      <c r="CS581" s="39"/>
      <c r="CT581" s="39"/>
      <c r="CU581" s="39"/>
      <c r="CV581" s="39"/>
      <c r="CW581" s="39"/>
      <c r="CX581" s="39"/>
      <c r="CY581" s="39"/>
      <c r="CZ581" s="39"/>
      <c r="DA581" s="39"/>
      <c r="DB581" s="39"/>
      <c r="DC581" s="39"/>
      <c r="DD581" s="39"/>
      <c r="DE581" s="39"/>
      <c r="DF581" s="39"/>
    </row>
    <row r="582" spans="1:110" ht="24" customHeight="1" x14ac:dyDescent="0.25">
      <c r="A582" s="40" t="s">
        <v>1096</v>
      </c>
      <c r="B582" s="43" t="s">
        <v>530</v>
      </c>
      <c r="C582" s="36">
        <f>590*5.2</f>
        <v>3068</v>
      </c>
      <c r="D582" s="41" t="s">
        <v>9</v>
      </c>
      <c r="E582" s="38" t="s">
        <v>37</v>
      </c>
      <c r="F582" s="38" t="s">
        <v>37</v>
      </c>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c r="BR582" s="39"/>
      <c r="BS582" s="39"/>
      <c r="BT582" s="39"/>
      <c r="BU582" s="39"/>
      <c r="BV582" s="39"/>
      <c r="BW582" s="39"/>
      <c r="BX582" s="39"/>
      <c r="BY582" s="39"/>
      <c r="BZ582" s="39"/>
      <c r="CA582" s="39"/>
      <c r="CB582" s="39"/>
      <c r="CC582" s="39"/>
      <c r="CD582" s="39"/>
      <c r="CE582" s="39"/>
      <c r="CF582" s="39"/>
      <c r="CG582" s="39"/>
      <c r="CH582" s="39"/>
      <c r="CI582" s="39"/>
      <c r="CJ582" s="39"/>
      <c r="CK582" s="39"/>
      <c r="CL582" s="39"/>
      <c r="CM582" s="39"/>
      <c r="CN582" s="39"/>
      <c r="CO582" s="39"/>
      <c r="CP582" s="39"/>
      <c r="CQ582" s="39"/>
      <c r="CR582" s="39"/>
      <c r="CS582" s="39"/>
      <c r="CT582" s="39"/>
      <c r="CU582" s="39"/>
      <c r="CV582" s="39"/>
      <c r="CW582" s="39"/>
      <c r="CX582" s="39"/>
      <c r="CY582" s="39"/>
      <c r="CZ582" s="39"/>
      <c r="DA582" s="39"/>
      <c r="DB582" s="39"/>
      <c r="DC582" s="39"/>
      <c r="DD582" s="39"/>
      <c r="DE582" s="39"/>
      <c r="DF582" s="39"/>
    </row>
    <row r="583" spans="1:110" ht="24" customHeight="1" x14ac:dyDescent="0.25">
      <c r="A583" s="40" t="s">
        <v>1190</v>
      </c>
      <c r="B583" s="43" t="s">
        <v>530</v>
      </c>
      <c r="C583" s="36">
        <v>377</v>
      </c>
      <c r="D583" s="41" t="s">
        <v>9</v>
      </c>
      <c r="E583" s="38" t="s">
        <v>38</v>
      </c>
      <c r="F583" s="38" t="s">
        <v>38</v>
      </c>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row>
    <row r="584" spans="1:110" ht="24" customHeight="1" x14ac:dyDescent="0.25">
      <c r="A584" s="40" t="s">
        <v>1196</v>
      </c>
      <c r="B584" s="43" t="s">
        <v>530</v>
      </c>
      <c r="C584" s="36">
        <v>4212</v>
      </c>
      <c r="D584" s="41" t="s">
        <v>9</v>
      </c>
      <c r="E584" s="38" t="s">
        <v>38</v>
      </c>
      <c r="F584" s="38" t="s">
        <v>38</v>
      </c>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39"/>
      <c r="BS584" s="39"/>
      <c r="BT584" s="39"/>
      <c r="BU584" s="39"/>
      <c r="BV584" s="39"/>
      <c r="BW584" s="39"/>
      <c r="BX584" s="39"/>
      <c r="BY584" s="39"/>
      <c r="BZ584" s="39"/>
      <c r="CA584" s="39"/>
      <c r="CB584" s="39"/>
      <c r="CC584" s="39"/>
      <c r="CD584" s="39"/>
      <c r="CE584" s="39"/>
      <c r="CF584" s="39"/>
      <c r="CG584" s="39"/>
      <c r="CH584" s="39"/>
      <c r="CI584" s="39"/>
      <c r="CJ584" s="39"/>
      <c r="CK584" s="39"/>
      <c r="CL584" s="39"/>
      <c r="CM584" s="39"/>
      <c r="CN584" s="39"/>
      <c r="CO584" s="39"/>
      <c r="CP584" s="39"/>
      <c r="CQ584" s="39"/>
      <c r="CR584" s="39"/>
      <c r="CS584" s="39"/>
      <c r="CT584" s="39"/>
      <c r="CU584" s="39"/>
      <c r="CV584" s="39"/>
      <c r="CW584" s="39"/>
      <c r="CX584" s="39"/>
      <c r="CY584" s="39"/>
      <c r="CZ584" s="39"/>
      <c r="DA584" s="39"/>
      <c r="DB584" s="39"/>
      <c r="DC584" s="39"/>
      <c r="DD584" s="39"/>
      <c r="DE584" s="39"/>
      <c r="DF584" s="39"/>
    </row>
    <row r="585" spans="1:110" ht="24" customHeight="1" x14ac:dyDescent="0.25">
      <c r="A585" s="40" t="s">
        <v>1219</v>
      </c>
      <c r="B585" s="43" t="s">
        <v>1220</v>
      </c>
      <c r="C585" s="36">
        <v>17000</v>
      </c>
      <c r="D585" s="41" t="s">
        <v>9</v>
      </c>
      <c r="E585" s="38" t="s">
        <v>38</v>
      </c>
      <c r="F585" s="38" t="s">
        <v>38</v>
      </c>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c r="CG585" s="39"/>
      <c r="CH585" s="39"/>
      <c r="CI585" s="39"/>
      <c r="CJ585" s="39"/>
      <c r="CK585" s="39"/>
      <c r="CL585" s="39"/>
      <c r="CM585" s="39"/>
      <c r="CN585" s="39"/>
      <c r="CO585" s="39"/>
      <c r="CP585" s="39"/>
      <c r="CQ585" s="39"/>
      <c r="CR585" s="39"/>
      <c r="CS585" s="39"/>
      <c r="CT585" s="39"/>
      <c r="CU585" s="39"/>
      <c r="CV585" s="39"/>
      <c r="CW585" s="39"/>
      <c r="CX585" s="39"/>
      <c r="CY585" s="39"/>
      <c r="CZ585" s="39"/>
      <c r="DA585" s="39"/>
      <c r="DB585" s="39"/>
      <c r="DC585" s="39"/>
      <c r="DD585" s="39"/>
      <c r="DE585" s="39"/>
      <c r="DF585" s="39"/>
    </row>
    <row r="586" spans="1:110" ht="24" customHeight="1" x14ac:dyDescent="0.25">
      <c r="A586" s="40" t="s">
        <v>1280</v>
      </c>
      <c r="B586" s="43" t="s">
        <v>808</v>
      </c>
      <c r="C586" s="36">
        <v>1250</v>
      </c>
      <c r="D586" s="41" t="s">
        <v>9</v>
      </c>
      <c r="E586" s="38" t="s">
        <v>22</v>
      </c>
      <c r="F586" s="38" t="s">
        <v>22</v>
      </c>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c r="BR586" s="39"/>
      <c r="BS586" s="39"/>
      <c r="BT586" s="39"/>
      <c r="BU586" s="39"/>
      <c r="BV586" s="39"/>
      <c r="BW586" s="39"/>
      <c r="BX586" s="39"/>
      <c r="BY586" s="39"/>
      <c r="BZ586" s="39"/>
      <c r="CA586" s="39"/>
      <c r="CB586" s="39"/>
      <c r="CC586" s="39"/>
      <c r="CD586" s="39"/>
      <c r="CE586" s="39"/>
      <c r="CF586" s="39"/>
      <c r="CG586" s="39"/>
      <c r="CH586" s="39"/>
      <c r="CI586" s="39"/>
      <c r="CJ586" s="39"/>
      <c r="CK586" s="39"/>
      <c r="CL586" s="39"/>
      <c r="CM586" s="39"/>
      <c r="CN586" s="39"/>
      <c r="CO586" s="39"/>
      <c r="CP586" s="39"/>
      <c r="CQ586" s="39"/>
      <c r="CR586" s="39"/>
      <c r="CS586" s="39"/>
      <c r="CT586" s="39"/>
      <c r="CU586" s="39"/>
      <c r="CV586" s="39"/>
      <c r="CW586" s="39"/>
      <c r="CX586" s="39"/>
      <c r="CY586" s="39"/>
      <c r="CZ586" s="39"/>
      <c r="DA586" s="39"/>
      <c r="DB586" s="39"/>
      <c r="DC586" s="39"/>
      <c r="DD586" s="39"/>
      <c r="DE586" s="39"/>
      <c r="DF586" s="39"/>
    </row>
    <row r="587" spans="1:110" x14ac:dyDescent="0.25">
      <c r="A587" s="1" t="s">
        <v>582</v>
      </c>
      <c r="B587" s="43"/>
      <c r="C587" s="36"/>
      <c r="D587" s="41"/>
      <c r="E587" s="38"/>
      <c r="F587" s="38"/>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c r="BR587" s="39"/>
      <c r="BS587" s="39"/>
      <c r="BT587" s="39"/>
      <c r="BU587" s="39"/>
      <c r="BV587" s="39"/>
      <c r="BW587" s="39"/>
      <c r="BX587" s="39"/>
      <c r="BY587" s="39"/>
      <c r="BZ587" s="39"/>
      <c r="CA587" s="39"/>
      <c r="CB587" s="39"/>
      <c r="CC587" s="39"/>
      <c r="CD587" s="39"/>
      <c r="CE587" s="39"/>
      <c r="CF587" s="39"/>
      <c r="CG587" s="39"/>
      <c r="CH587" s="39"/>
      <c r="CI587" s="39"/>
      <c r="CJ587" s="39"/>
      <c r="CK587" s="39"/>
      <c r="CL587" s="39"/>
      <c r="CM587" s="39"/>
      <c r="CN587" s="39"/>
      <c r="CO587" s="39"/>
      <c r="CP587" s="39"/>
      <c r="CQ587" s="39"/>
      <c r="CR587" s="39"/>
      <c r="CS587" s="39"/>
      <c r="CT587" s="39"/>
      <c r="CU587" s="39"/>
      <c r="CV587" s="39"/>
      <c r="CW587" s="39"/>
      <c r="CX587" s="39"/>
      <c r="CY587" s="39"/>
      <c r="CZ587" s="39"/>
      <c r="DA587" s="39"/>
      <c r="DB587" s="39"/>
      <c r="DC587" s="39"/>
      <c r="DD587" s="39"/>
      <c r="DE587" s="39"/>
      <c r="DF587" s="39"/>
    </row>
    <row r="588" spans="1:110" ht="36" x14ac:dyDescent="0.25">
      <c r="A588" s="40" t="s">
        <v>593</v>
      </c>
      <c r="B588" s="43" t="s">
        <v>581</v>
      </c>
      <c r="C588" s="36">
        <f>17300-7428.96</f>
        <v>9871.0400000000009</v>
      </c>
      <c r="D588" s="41" t="s">
        <v>9</v>
      </c>
      <c r="E588" s="38" t="s">
        <v>11</v>
      </c>
      <c r="F588" s="38" t="s">
        <v>11</v>
      </c>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c r="BR588" s="39"/>
      <c r="BS588" s="39"/>
      <c r="BT588" s="39"/>
      <c r="BU588" s="39"/>
      <c r="BV588" s="39"/>
      <c r="BW588" s="39"/>
      <c r="BX588" s="39"/>
      <c r="BY588" s="39"/>
      <c r="BZ588" s="39"/>
      <c r="CA588" s="39"/>
      <c r="CB588" s="39"/>
      <c r="CC588" s="39"/>
      <c r="CD588" s="39"/>
      <c r="CE588" s="39"/>
      <c r="CF588" s="39"/>
      <c r="CG588" s="39"/>
      <c r="CH588" s="39"/>
      <c r="CI588" s="39"/>
      <c r="CJ588" s="39"/>
      <c r="CK588" s="39"/>
      <c r="CL588" s="39"/>
      <c r="CM588" s="39"/>
      <c r="CN588" s="39"/>
      <c r="CO588" s="39"/>
      <c r="CP588" s="39"/>
      <c r="CQ588" s="39"/>
      <c r="CR588" s="39"/>
      <c r="CS588" s="39"/>
      <c r="CT588" s="39"/>
      <c r="CU588" s="39"/>
      <c r="CV588" s="39"/>
      <c r="CW588" s="39"/>
      <c r="CX588" s="39"/>
      <c r="CY588" s="39"/>
      <c r="CZ588" s="39"/>
      <c r="DA588" s="39"/>
      <c r="DB588" s="39"/>
      <c r="DC588" s="39"/>
      <c r="DD588" s="39"/>
      <c r="DE588" s="39"/>
      <c r="DF588" s="39"/>
    </row>
    <row r="589" spans="1:110" ht="36" x14ac:dyDescent="0.25">
      <c r="A589" s="40" t="s">
        <v>1263</v>
      </c>
      <c r="B589" s="43" t="s">
        <v>581</v>
      </c>
      <c r="C589" s="36">
        <v>2571.4299999999998</v>
      </c>
      <c r="D589" s="41" t="s">
        <v>9</v>
      </c>
      <c r="E589" s="38" t="s">
        <v>22</v>
      </c>
      <c r="F589" s="38" t="s">
        <v>22</v>
      </c>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c r="BR589" s="39"/>
      <c r="BS589" s="39"/>
      <c r="BT589" s="39"/>
      <c r="BU589" s="39"/>
      <c r="BV589" s="39"/>
      <c r="BW589" s="39"/>
      <c r="BX589" s="39"/>
      <c r="BY589" s="39"/>
      <c r="BZ589" s="39"/>
      <c r="CA589" s="39"/>
      <c r="CB589" s="39"/>
      <c r="CC589" s="39"/>
      <c r="CD589" s="39"/>
      <c r="CE589" s="39"/>
      <c r="CF589" s="39"/>
      <c r="CG589" s="39"/>
      <c r="CH589" s="39"/>
      <c r="CI589" s="39"/>
      <c r="CJ589" s="39"/>
      <c r="CK589" s="39"/>
      <c r="CL589" s="39"/>
      <c r="CM589" s="39"/>
      <c r="CN589" s="39"/>
      <c r="CO589" s="39"/>
      <c r="CP589" s="39"/>
      <c r="CQ589" s="39"/>
      <c r="CR589" s="39"/>
      <c r="CS589" s="39"/>
      <c r="CT589" s="39"/>
      <c r="CU589" s="39"/>
      <c r="CV589" s="39"/>
      <c r="CW589" s="39"/>
      <c r="CX589" s="39"/>
      <c r="CY589" s="39"/>
      <c r="CZ589" s="39"/>
      <c r="DA589" s="39"/>
      <c r="DB589" s="39"/>
      <c r="DC589" s="39"/>
      <c r="DD589" s="39"/>
      <c r="DE589" s="39"/>
      <c r="DF589" s="39"/>
    </row>
    <row r="590" spans="1:110" x14ac:dyDescent="0.25">
      <c r="A590" s="1" t="s">
        <v>676</v>
      </c>
      <c r="B590" s="178"/>
      <c r="C590" s="36"/>
      <c r="D590" s="41"/>
      <c r="E590" s="38"/>
      <c r="F590" s="38"/>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c r="BR590" s="39"/>
      <c r="BS590" s="39"/>
      <c r="BT590" s="39"/>
      <c r="BU590" s="39"/>
      <c r="BV590" s="39"/>
      <c r="BW590" s="39"/>
      <c r="BX590" s="39"/>
      <c r="BY590" s="39"/>
      <c r="BZ590" s="39"/>
      <c r="CA590" s="39"/>
      <c r="CB590" s="39"/>
      <c r="CC590" s="39"/>
      <c r="CD590" s="39"/>
      <c r="CE590" s="39"/>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39"/>
      <c r="DD590" s="39"/>
      <c r="DE590" s="39"/>
      <c r="DF590" s="39"/>
    </row>
    <row r="591" spans="1:110" ht="36" x14ac:dyDescent="0.25">
      <c r="A591" s="179" t="s">
        <v>674</v>
      </c>
      <c r="B591" s="32" t="s">
        <v>675</v>
      </c>
      <c r="C591" s="36">
        <f>5.778*10000</f>
        <v>57779.999999999993</v>
      </c>
      <c r="D591" s="22" t="s">
        <v>9</v>
      </c>
      <c r="E591" s="38" t="s">
        <v>103</v>
      </c>
      <c r="F591" s="38" t="s">
        <v>103</v>
      </c>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c r="CC591" s="39"/>
      <c r="CD591" s="39"/>
      <c r="CE591" s="39"/>
      <c r="CF591" s="39"/>
      <c r="CG591" s="39"/>
      <c r="CH591" s="39"/>
      <c r="CI591" s="39"/>
      <c r="CJ591" s="39"/>
      <c r="CK591" s="39"/>
      <c r="CL591" s="39"/>
      <c r="CM591" s="39"/>
      <c r="CN591" s="39"/>
      <c r="CO591" s="39"/>
      <c r="CP591" s="39"/>
      <c r="CQ591" s="39"/>
      <c r="CR591" s="39"/>
      <c r="CS591" s="39"/>
      <c r="CT591" s="39"/>
      <c r="CU591" s="39"/>
      <c r="CV591" s="39"/>
      <c r="CW591" s="39"/>
      <c r="CX591" s="39"/>
      <c r="CY591" s="39"/>
      <c r="CZ591" s="39"/>
      <c r="DA591" s="39"/>
      <c r="DB591" s="39"/>
      <c r="DC591" s="39"/>
      <c r="DD591" s="39"/>
      <c r="DE591" s="39"/>
      <c r="DF591" s="39"/>
    </row>
    <row r="592" spans="1:110" ht="60" x14ac:dyDescent="0.25">
      <c r="A592" s="130" t="s">
        <v>258</v>
      </c>
      <c r="B592" s="28" t="s">
        <v>96</v>
      </c>
      <c r="C592" s="15"/>
      <c r="D592" s="41"/>
      <c r="E592" s="38"/>
      <c r="F592" s="38"/>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c r="BR592" s="39"/>
      <c r="BS592" s="39"/>
      <c r="BT592" s="39"/>
      <c r="BU592" s="39"/>
      <c r="BV592" s="39"/>
      <c r="BW592" s="39"/>
      <c r="BX592" s="39"/>
      <c r="BY592" s="39"/>
      <c r="BZ592" s="39"/>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39"/>
      <c r="DD592" s="39"/>
      <c r="DE592" s="39"/>
      <c r="DF592" s="39"/>
    </row>
    <row r="593" spans="1:111" ht="51.75" customHeight="1" x14ac:dyDescent="0.25">
      <c r="A593" s="14" t="s">
        <v>325</v>
      </c>
      <c r="B593" s="28"/>
      <c r="C593" s="15">
        <f>630*5</f>
        <v>3150</v>
      </c>
      <c r="D593" s="4" t="s">
        <v>9</v>
      </c>
      <c r="E593" s="27" t="s">
        <v>12</v>
      </c>
      <c r="F593" s="2" t="s">
        <v>12</v>
      </c>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39"/>
      <c r="CW593" s="39"/>
      <c r="CX593" s="39"/>
      <c r="CY593" s="39"/>
      <c r="CZ593" s="39"/>
      <c r="DA593" s="39"/>
      <c r="DB593" s="39"/>
      <c r="DC593" s="39"/>
      <c r="DD593" s="39"/>
      <c r="DE593" s="39"/>
      <c r="DF593" s="39"/>
    </row>
    <row r="594" spans="1:111" ht="25.5" x14ac:dyDescent="0.25">
      <c r="A594" s="14" t="s">
        <v>386</v>
      </c>
      <c r="B594" s="43"/>
      <c r="C594" s="15">
        <v>741.87</v>
      </c>
      <c r="D594" s="4" t="s">
        <v>9</v>
      </c>
      <c r="E594" s="17" t="s">
        <v>17</v>
      </c>
      <c r="F594" s="4" t="s">
        <v>17</v>
      </c>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c r="BR594" s="39"/>
      <c r="BS594" s="39"/>
      <c r="BT594" s="39"/>
      <c r="BU594" s="39"/>
      <c r="BV594" s="39"/>
      <c r="BW594" s="39"/>
      <c r="BX594" s="39"/>
      <c r="BY594" s="39"/>
      <c r="BZ594" s="39"/>
      <c r="CA594" s="39"/>
      <c r="CB594" s="39"/>
      <c r="CC594" s="39"/>
      <c r="CD594" s="39"/>
      <c r="CE594" s="39"/>
      <c r="CF594" s="39"/>
      <c r="CG594" s="39"/>
      <c r="CH594" s="39"/>
      <c r="CI594" s="39"/>
      <c r="CJ594" s="39"/>
      <c r="CK594" s="39"/>
      <c r="CL594" s="39"/>
      <c r="CM594" s="39"/>
      <c r="CN594" s="39"/>
      <c r="CO594" s="39"/>
      <c r="CP594" s="39"/>
      <c r="CQ594" s="39"/>
      <c r="CR594" s="39"/>
      <c r="CS594" s="39"/>
      <c r="CT594" s="39"/>
      <c r="CU594" s="39"/>
      <c r="CV594" s="39"/>
      <c r="CW594" s="39"/>
      <c r="CX594" s="39"/>
      <c r="CY594" s="39"/>
      <c r="CZ594" s="39"/>
      <c r="DA594" s="39"/>
      <c r="DB594" s="39"/>
      <c r="DC594" s="39"/>
      <c r="DD594" s="39"/>
      <c r="DE594" s="39"/>
      <c r="DF594" s="39"/>
      <c r="DG594" s="39"/>
    </row>
    <row r="595" spans="1:111" ht="25.5" x14ac:dyDescent="0.25">
      <c r="A595" s="14" t="s">
        <v>397</v>
      </c>
      <c r="B595" s="43"/>
      <c r="C595" s="15">
        <v>80</v>
      </c>
      <c r="D595" s="4" t="s">
        <v>9</v>
      </c>
      <c r="E595" s="17" t="s">
        <v>17</v>
      </c>
      <c r="F595" s="4" t="s">
        <v>17</v>
      </c>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c r="BR595" s="39"/>
      <c r="BS595" s="39"/>
      <c r="BT595" s="39"/>
      <c r="BU595" s="39"/>
      <c r="BV595" s="39"/>
      <c r="BW595" s="39"/>
      <c r="BX595" s="39"/>
      <c r="BY595" s="39"/>
      <c r="BZ595" s="39"/>
      <c r="CA595" s="39"/>
      <c r="CB595" s="39"/>
      <c r="CC595" s="39"/>
      <c r="CD595" s="39"/>
      <c r="CE595" s="39"/>
      <c r="CF595" s="39"/>
      <c r="CG595" s="39"/>
      <c r="CH595" s="39"/>
      <c r="CI595" s="39"/>
      <c r="CJ595" s="39"/>
      <c r="CK595" s="39"/>
      <c r="CL595" s="39"/>
      <c r="CM595" s="39"/>
      <c r="CN595" s="39"/>
      <c r="CO595" s="39"/>
      <c r="CP595" s="39"/>
      <c r="CQ595" s="39"/>
      <c r="CR595" s="39"/>
      <c r="CS595" s="39"/>
      <c r="CT595" s="39"/>
      <c r="CU595" s="39"/>
      <c r="CV595" s="39"/>
      <c r="CW595" s="39"/>
      <c r="CX595" s="39"/>
      <c r="CY595" s="39"/>
      <c r="CZ595" s="39"/>
      <c r="DA595" s="39"/>
      <c r="DB595" s="39"/>
      <c r="DC595" s="39"/>
      <c r="DD595" s="39"/>
      <c r="DE595" s="39"/>
      <c r="DF595" s="39"/>
      <c r="DG595" s="39"/>
    </row>
    <row r="596" spans="1:111" ht="28.5" customHeight="1" x14ac:dyDescent="0.25">
      <c r="A596" s="14" t="s">
        <v>409</v>
      </c>
      <c r="B596" s="43"/>
      <c r="C596" s="15">
        <v>14410</v>
      </c>
      <c r="D596" s="4" t="s">
        <v>9</v>
      </c>
      <c r="E596" s="17" t="s">
        <v>17</v>
      </c>
      <c r="F596" s="4" t="s">
        <v>17</v>
      </c>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c r="BR596" s="39"/>
      <c r="BS596" s="39"/>
      <c r="BT596" s="39"/>
      <c r="BU596" s="39"/>
      <c r="BV596" s="39"/>
      <c r="BW596" s="39"/>
      <c r="BX596" s="39"/>
      <c r="BY596" s="39"/>
      <c r="BZ596" s="39"/>
      <c r="CA596" s="39"/>
      <c r="CB596" s="39"/>
      <c r="CC596" s="39"/>
      <c r="CD596" s="39"/>
      <c r="CE596" s="39"/>
      <c r="CF596" s="39"/>
      <c r="CG596" s="39"/>
      <c r="CH596" s="39"/>
      <c r="CI596" s="39"/>
      <c r="CJ596" s="39"/>
      <c r="CK596" s="39"/>
      <c r="CL596" s="39"/>
      <c r="CM596" s="39"/>
      <c r="CN596" s="39"/>
      <c r="CO596" s="39"/>
      <c r="CP596" s="39"/>
      <c r="CQ596" s="39"/>
      <c r="CR596" s="39"/>
      <c r="CS596" s="39"/>
      <c r="CT596" s="39"/>
      <c r="CU596" s="39"/>
      <c r="CV596" s="39"/>
      <c r="CW596" s="39"/>
      <c r="CX596" s="39"/>
      <c r="CY596" s="39"/>
      <c r="CZ596" s="39"/>
      <c r="DA596" s="39"/>
      <c r="DB596" s="39"/>
      <c r="DC596" s="39"/>
      <c r="DD596" s="39"/>
      <c r="DE596" s="39"/>
      <c r="DF596" s="39"/>
      <c r="DG596" s="39"/>
    </row>
    <row r="597" spans="1:111" ht="45.75" customHeight="1" x14ac:dyDescent="0.25">
      <c r="A597" s="14" t="s">
        <v>425</v>
      </c>
      <c r="B597" s="43"/>
      <c r="C597" s="15">
        <v>28819</v>
      </c>
      <c r="D597" s="4" t="s">
        <v>9</v>
      </c>
      <c r="E597" s="17" t="s">
        <v>17</v>
      </c>
      <c r="F597" s="4" t="s">
        <v>17</v>
      </c>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c r="BR597" s="39"/>
      <c r="BS597" s="39"/>
      <c r="BT597" s="39"/>
      <c r="BU597" s="39"/>
      <c r="BV597" s="39"/>
      <c r="BW597" s="39"/>
      <c r="BX597" s="39"/>
      <c r="BY597" s="39"/>
      <c r="BZ597" s="39"/>
      <c r="CA597" s="39"/>
      <c r="CB597" s="39"/>
      <c r="CC597" s="39"/>
      <c r="CD597" s="39"/>
      <c r="CE597" s="39"/>
      <c r="CF597" s="39"/>
      <c r="CG597" s="39"/>
      <c r="CH597" s="39"/>
      <c r="CI597" s="39"/>
      <c r="CJ597" s="39"/>
      <c r="CK597" s="39"/>
      <c r="CL597" s="39"/>
      <c r="CM597" s="39"/>
      <c r="CN597" s="39"/>
      <c r="CO597" s="39"/>
      <c r="CP597" s="39"/>
      <c r="CQ597" s="39"/>
      <c r="CR597" s="39"/>
      <c r="CS597" s="39"/>
      <c r="CT597" s="39"/>
      <c r="CU597" s="39"/>
      <c r="CV597" s="39"/>
      <c r="CW597" s="39"/>
      <c r="CX597" s="39"/>
      <c r="CY597" s="39"/>
      <c r="CZ597" s="39"/>
      <c r="DA597" s="39"/>
      <c r="DB597" s="39"/>
      <c r="DC597" s="39"/>
      <c r="DD597" s="39"/>
      <c r="DE597" s="39"/>
      <c r="DF597" s="39"/>
      <c r="DG597" s="39"/>
    </row>
    <row r="598" spans="1:111" ht="23.25" customHeight="1" x14ac:dyDescent="0.25">
      <c r="A598" s="14" t="s">
        <v>429</v>
      </c>
      <c r="B598" s="43"/>
      <c r="C598" s="15">
        <v>6175.5</v>
      </c>
      <c r="D598" s="4" t="s">
        <v>9</v>
      </c>
      <c r="E598" s="17" t="s">
        <v>17</v>
      </c>
      <c r="F598" s="4" t="s">
        <v>17</v>
      </c>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c r="BR598" s="39"/>
      <c r="BS598" s="39"/>
      <c r="BT598" s="39"/>
      <c r="BU598" s="39"/>
      <c r="BV598" s="39"/>
      <c r="BW598" s="39"/>
      <c r="BX598" s="39"/>
      <c r="BY598" s="39"/>
      <c r="BZ598" s="39"/>
      <c r="CA598" s="39"/>
      <c r="CB598" s="39"/>
      <c r="CC598" s="39"/>
      <c r="CD598" s="39"/>
      <c r="CE598" s="39"/>
      <c r="CF598" s="39"/>
      <c r="CG598" s="39"/>
      <c r="CH598" s="39"/>
      <c r="CI598" s="39"/>
      <c r="CJ598" s="39"/>
      <c r="CK598" s="39"/>
      <c r="CL598" s="39"/>
      <c r="CM598" s="39"/>
      <c r="CN598" s="39"/>
      <c r="CO598" s="39"/>
      <c r="CP598" s="39"/>
      <c r="CQ598" s="39"/>
      <c r="CR598" s="39"/>
      <c r="CS598" s="39"/>
      <c r="CT598" s="39"/>
      <c r="CU598" s="39"/>
      <c r="CV598" s="39"/>
      <c r="CW598" s="39"/>
      <c r="CX598" s="39"/>
      <c r="CY598" s="39"/>
      <c r="CZ598" s="39"/>
      <c r="DA598" s="39"/>
      <c r="DB598" s="39"/>
      <c r="DC598" s="39"/>
      <c r="DD598" s="39"/>
      <c r="DE598" s="39"/>
      <c r="DF598" s="39"/>
      <c r="DG598" s="39"/>
    </row>
    <row r="599" spans="1:111" ht="23.25" customHeight="1" x14ac:dyDescent="0.25">
      <c r="A599" s="14" t="s">
        <v>430</v>
      </c>
      <c r="B599" s="43"/>
      <c r="C599" s="15">
        <v>2967.54</v>
      </c>
      <c r="D599" s="4" t="s">
        <v>9</v>
      </c>
      <c r="E599" s="17" t="s">
        <v>17</v>
      </c>
      <c r="F599" s="4" t="s">
        <v>17</v>
      </c>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c r="BR599" s="39"/>
      <c r="BS599" s="39"/>
      <c r="BT599" s="39"/>
      <c r="BU599" s="39"/>
      <c r="BV599" s="39"/>
      <c r="BW599" s="39"/>
      <c r="BX599" s="39"/>
      <c r="BY599" s="39"/>
      <c r="BZ599" s="39"/>
      <c r="CA599" s="39"/>
      <c r="CB599" s="39"/>
      <c r="CC599" s="39"/>
      <c r="CD599" s="39"/>
      <c r="CE599" s="39"/>
      <c r="CF599" s="39"/>
      <c r="CG599" s="39"/>
      <c r="CH599" s="39"/>
      <c r="CI599" s="39"/>
      <c r="CJ599" s="39"/>
      <c r="CK599" s="39"/>
      <c r="CL599" s="39"/>
      <c r="CM599" s="39"/>
      <c r="CN599" s="39"/>
      <c r="CO599" s="39"/>
      <c r="CP599" s="39"/>
      <c r="CQ599" s="39"/>
      <c r="CR599" s="39"/>
      <c r="CS599" s="39"/>
      <c r="CT599" s="39"/>
      <c r="CU599" s="39"/>
      <c r="CV599" s="39"/>
      <c r="CW599" s="39"/>
      <c r="CX599" s="39"/>
      <c r="CY599" s="39"/>
      <c r="CZ599" s="39"/>
      <c r="DA599" s="39"/>
      <c r="DB599" s="39"/>
      <c r="DC599" s="39"/>
      <c r="DD599" s="39"/>
      <c r="DE599" s="39"/>
      <c r="DF599" s="39"/>
      <c r="DG599" s="39"/>
    </row>
    <row r="600" spans="1:111" ht="23.25" customHeight="1" x14ac:dyDescent="0.25">
      <c r="A600" s="14" t="s">
        <v>442</v>
      </c>
      <c r="B600" s="43"/>
      <c r="C600" s="15">
        <v>5000</v>
      </c>
      <c r="D600" s="4" t="s">
        <v>9</v>
      </c>
      <c r="E600" s="17" t="s">
        <v>17</v>
      </c>
      <c r="F600" s="4" t="s">
        <v>10</v>
      </c>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39"/>
      <c r="BY600" s="39"/>
      <c r="BZ600" s="39"/>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39"/>
      <c r="CW600" s="39"/>
      <c r="CX600" s="39"/>
      <c r="CY600" s="39"/>
      <c r="CZ600" s="39"/>
      <c r="DA600" s="39"/>
      <c r="DB600" s="39"/>
      <c r="DC600" s="39"/>
      <c r="DD600" s="39"/>
      <c r="DE600" s="39"/>
      <c r="DF600" s="39"/>
      <c r="DG600" s="39"/>
    </row>
    <row r="601" spans="1:111" ht="41.25" customHeight="1" x14ac:dyDescent="0.25">
      <c r="A601" s="14" t="s">
        <v>472</v>
      </c>
      <c r="B601" s="43"/>
      <c r="C601" s="15">
        <v>300</v>
      </c>
      <c r="D601" s="4" t="s">
        <v>9</v>
      </c>
      <c r="E601" s="17" t="s">
        <v>17</v>
      </c>
      <c r="F601" s="4" t="s">
        <v>10</v>
      </c>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39"/>
      <c r="BY601" s="39"/>
      <c r="BZ601" s="39"/>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39"/>
      <c r="CW601" s="39"/>
      <c r="CX601" s="39"/>
      <c r="CY601" s="39"/>
      <c r="CZ601" s="39"/>
      <c r="DA601" s="39"/>
      <c r="DB601" s="39"/>
      <c r="DC601" s="39"/>
      <c r="DD601" s="39"/>
      <c r="DE601" s="39"/>
      <c r="DF601" s="39"/>
      <c r="DG601" s="39"/>
    </row>
    <row r="602" spans="1:111" ht="25.5" x14ac:dyDescent="0.25">
      <c r="A602" s="14" t="s">
        <v>487</v>
      </c>
      <c r="B602" s="43"/>
      <c r="C602" s="15">
        <f>99+118</f>
        <v>217</v>
      </c>
      <c r="D602" s="4" t="s">
        <v>9</v>
      </c>
      <c r="E602" s="4" t="s">
        <v>10</v>
      </c>
      <c r="F602" s="4" t="s">
        <v>10</v>
      </c>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c r="BR602" s="39"/>
      <c r="BS602" s="39"/>
      <c r="BT602" s="39"/>
      <c r="BU602" s="39"/>
      <c r="BV602" s="39"/>
      <c r="BW602" s="39"/>
      <c r="BX602" s="39"/>
      <c r="BY602" s="39"/>
      <c r="BZ602" s="39"/>
      <c r="CA602" s="39"/>
      <c r="CB602" s="39"/>
      <c r="CC602" s="39"/>
      <c r="CD602" s="39"/>
      <c r="CE602" s="39"/>
      <c r="CF602" s="39"/>
      <c r="CG602" s="39"/>
      <c r="CH602" s="39"/>
      <c r="CI602" s="39"/>
      <c r="CJ602" s="39"/>
      <c r="CK602" s="39"/>
      <c r="CL602" s="39"/>
      <c r="CM602" s="39"/>
      <c r="CN602" s="39"/>
      <c r="CO602" s="39"/>
      <c r="CP602" s="39"/>
      <c r="CQ602" s="39"/>
      <c r="CR602" s="39"/>
      <c r="CS602" s="39"/>
      <c r="CT602" s="39"/>
      <c r="CU602" s="39"/>
      <c r="CV602" s="39"/>
      <c r="CW602" s="39"/>
      <c r="CX602" s="39"/>
      <c r="CY602" s="39"/>
      <c r="CZ602" s="39"/>
      <c r="DA602" s="39"/>
      <c r="DB602" s="39"/>
      <c r="DC602" s="39"/>
      <c r="DD602" s="39"/>
      <c r="DE602" s="39"/>
      <c r="DF602" s="39"/>
      <c r="DG602" s="39"/>
    </row>
    <row r="603" spans="1:111" ht="25.5" x14ac:dyDescent="0.25">
      <c r="A603" s="14" t="s">
        <v>489</v>
      </c>
      <c r="B603" s="43"/>
      <c r="C603" s="15">
        <f>(280+680)*4.949</f>
        <v>4751.04</v>
      </c>
      <c r="D603" s="4" t="s">
        <v>490</v>
      </c>
      <c r="E603" s="4" t="s">
        <v>10</v>
      </c>
      <c r="F603" s="4" t="s">
        <v>10</v>
      </c>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c r="CC603" s="39"/>
      <c r="CD603" s="39"/>
      <c r="CE603" s="39"/>
      <c r="CF603" s="39"/>
      <c r="CG603" s="39"/>
      <c r="CH603" s="39"/>
      <c r="CI603" s="39"/>
      <c r="CJ603" s="39"/>
      <c r="CK603" s="39"/>
      <c r="CL603" s="39"/>
      <c r="CM603" s="39"/>
      <c r="CN603" s="39"/>
      <c r="CO603" s="39"/>
      <c r="CP603" s="39"/>
      <c r="CQ603" s="39"/>
      <c r="CR603" s="39"/>
      <c r="CS603" s="39"/>
      <c r="CT603" s="39"/>
      <c r="CU603" s="39"/>
      <c r="CV603" s="39"/>
      <c r="CW603" s="39"/>
      <c r="CX603" s="39"/>
      <c r="CY603" s="39"/>
      <c r="CZ603" s="39"/>
      <c r="DA603" s="39"/>
      <c r="DB603" s="39"/>
      <c r="DC603" s="39"/>
      <c r="DD603" s="39"/>
      <c r="DE603" s="39"/>
      <c r="DF603" s="39"/>
      <c r="DG603" s="39"/>
    </row>
    <row r="604" spans="1:111" ht="25.5" x14ac:dyDescent="0.25">
      <c r="A604" s="14" t="s">
        <v>538</v>
      </c>
      <c r="B604" s="43"/>
      <c r="C604" s="15">
        <v>7414.65</v>
      </c>
      <c r="D604" s="4" t="s">
        <v>9</v>
      </c>
      <c r="E604" s="4" t="s">
        <v>11</v>
      </c>
      <c r="F604" s="4" t="s">
        <v>11</v>
      </c>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39"/>
      <c r="BY604" s="39"/>
      <c r="BZ604" s="39"/>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39"/>
      <c r="CW604" s="39"/>
      <c r="CX604" s="39"/>
      <c r="CY604" s="39"/>
      <c r="CZ604" s="39"/>
      <c r="DA604" s="39"/>
      <c r="DB604" s="39"/>
      <c r="DC604" s="39"/>
      <c r="DD604" s="39"/>
      <c r="DE604" s="39"/>
      <c r="DF604" s="39"/>
      <c r="DG604" s="39"/>
    </row>
    <row r="605" spans="1:111" x14ac:dyDescent="0.25">
      <c r="A605" s="14" t="s">
        <v>572</v>
      </c>
      <c r="B605" s="43"/>
      <c r="C605" s="15" t="e">
        <f>#REF!</f>
        <v>#REF!</v>
      </c>
      <c r="D605" s="4" t="s">
        <v>490</v>
      </c>
      <c r="E605" s="4" t="s">
        <v>11</v>
      </c>
      <c r="F605" s="4" t="s">
        <v>11</v>
      </c>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c r="BR605" s="39"/>
      <c r="BS605" s="39"/>
      <c r="BT605" s="39"/>
      <c r="BU605" s="39"/>
      <c r="BV605" s="39"/>
      <c r="BW605" s="39"/>
      <c r="BX605" s="39"/>
      <c r="BY605" s="39"/>
      <c r="BZ605" s="39"/>
      <c r="CA605" s="39"/>
      <c r="CB605" s="39"/>
      <c r="CC605" s="39"/>
      <c r="CD605" s="39"/>
      <c r="CE605" s="39"/>
      <c r="CF605" s="39"/>
      <c r="CG605" s="39"/>
      <c r="CH605" s="39"/>
      <c r="CI605" s="39"/>
      <c r="CJ605" s="39"/>
      <c r="CK605" s="39"/>
      <c r="CL605" s="39"/>
      <c r="CM605" s="39"/>
      <c r="CN605" s="39"/>
      <c r="CO605" s="39"/>
      <c r="CP605" s="39"/>
      <c r="CQ605" s="39"/>
      <c r="CR605" s="39"/>
      <c r="CS605" s="39"/>
      <c r="CT605" s="39"/>
      <c r="CU605" s="39"/>
      <c r="CV605" s="39"/>
      <c r="CW605" s="39"/>
      <c r="CX605" s="39"/>
      <c r="CY605" s="39"/>
      <c r="CZ605" s="39"/>
      <c r="DA605" s="39"/>
      <c r="DB605" s="39"/>
      <c r="DC605" s="39"/>
      <c r="DD605" s="39"/>
      <c r="DE605" s="39"/>
      <c r="DF605" s="39"/>
      <c r="DG605" s="39"/>
    </row>
    <row r="606" spans="1:111" ht="25.5" x14ac:dyDescent="0.25">
      <c r="A606" s="14" t="s">
        <v>573</v>
      </c>
      <c r="B606" s="43"/>
      <c r="C606" s="15">
        <f>500*4.6774</f>
        <v>2338.6999999999998</v>
      </c>
      <c r="D606" s="4" t="s">
        <v>9</v>
      </c>
      <c r="E606" s="4" t="s">
        <v>100</v>
      </c>
      <c r="F606" s="4" t="s">
        <v>100</v>
      </c>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39"/>
      <c r="BY606" s="39"/>
      <c r="BZ606" s="39"/>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39"/>
      <c r="CW606" s="39"/>
      <c r="CX606" s="39"/>
      <c r="CY606" s="39"/>
      <c r="CZ606" s="39"/>
      <c r="DA606" s="39"/>
      <c r="DB606" s="39"/>
      <c r="DC606" s="39"/>
      <c r="DD606" s="39"/>
      <c r="DE606" s="39"/>
      <c r="DF606" s="39"/>
      <c r="DG606" s="39"/>
    </row>
    <row r="607" spans="1:111" ht="25.5" x14ac:dyDescent="0.25">
      <c r="A607" s="14" t="s">
        <v>589</v>
      </c>
      <c r="B607" s="43"/>
      <c r="C607" s="15">
        <v>2058.5</v>
      </c>
      <c r="D607" s="4" t="s">
        <v>9</v>
      </c>
      <c r="E607" s="4" t="s">
        <v>100</v>
      </c>
      <c r="F607" s="4" t="s">
        <v>100</v>
      </c>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c r="BR607" s="39"/>
      <c r="BS607" s="39"/>
      <c r="BT607" s="39"/>
      <c r="BU607" s="39"/>
      <c r="BV607" s="39"/>
      <c r="BW607" s="39"/>
      <c r="BX607" s="39"/>
      <c r="BY607" s="39"/>
      <c r="BZ607" s="39"/>
      <c r="CA607" s="39"/>
      <c r="CB607" s="39"/>
      <c r="CC607" s="39"/>
      <c r="CD607" s="39"/>
      <c r="CE607" s="39"/>
      <c r="CF607" s="39"/>
      <c r="CG607" s="39"/>
      <c r="CH607" s="39"/>
      <c r="CI607" s="39"/>
      <c r="CJ607" s="39"/>
      <c r="CK607" s="39"/>
      <c r="CL607" s="39"/>
      <c r="CM607" s="39"/>
      <c r="CN607" s="39"/>
      <c r="CO607" s="39"/>
      <c r="CP607" s="39"/>
      <c r="CQ607" s="39"/>
      <c r="CR607" s="39"/>
      <c r="CS607" s="39"/>
      <c r="CT607" s="39"/>
      <c r="CU607" s="39"/>
      <c r="CV607" s="39"/>
      <c r="CW607" s="39"/>
      <c r="CX607" s="39"/>
      <c r="CY607" s="39"/>
      <c r="CZ607" s="39"/>
      <c r="DA607" s="39"/>
      <c r="DB607" s="39"/>
      <c r="DC607" s="39"/>
      <c r="DD607" s="39"/>
      <c r="DE607" s="39"/>
      <c r="DF607" s="39"/>
      <c r="DG607" s="39"/>
    </row>
    <row r="608" spans="1:111" ht="25.5" x14ac:dyDescent="0.25">
      <c r="A608" s="14" t="s">
        <v>588</v>
      </c>
      <c r="B608" s="43"/>
      <c r="C608" s="15">
        <v>4117</v>
      </c>
      <c r="D608" s="4" t="s">
        <v>9</v>
      </c>
      <c r="E608" s="4" t="s">
        <v>100</v>
      </c>
      <c r="F608" s="4" t="s">
        <v>100</v>
      </c>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39"/>
      <c r="BY608" s="39"/>
      <c r="BZ608" s="39"/>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39"/>
      <c r="CW608" s="39"/>
      <c r="CX608" s="39"/>
      <c r="CY608" s="39"/>
      <c r="CZ608" s="39"/>
      <c r="DA608" s="39"/>
      <c r="DB608" s="39"/>
      <c r="DC608" s="39"/>
      <c r="DD608" s="39"/>
      <c r="DE608" s="39"/>
      <c r="DF608" s="39"/>
      <c r="DG608" s="39"/>
    </row>
    <row r="609" spans="1:111" ht="18" customHeight="1" x14ac:dyDescent="0.25">
      <c r="A609" s="14" t="s">
        <v>596</v>
      </c>
      <c r="B609" s="43"/>
      <c r="C609" s="15">
        <v>10415</v>
      </c>
      <c r="D609" s="4" t="s">
        <v>9</v>
      </c>
      <c r="E609" s="4" t="s">
        <v>100</v>
      </c>
      <c r="F609" s="4" t="s">
        <v>100</v>
      </c>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c r="BR609" s="39"/>
      <c r="BS609" s="39"/>
      <c r="BT609" s="39"/>
      <c r="BU609" s="39"/>
      <c r="BV609" s="39"/>
      <c r="BW609" s="39"/>
      <c r="BX609" s="39"/>
      <c r="BY609" s="39"/>
      <c r="BZ609" s="39"/>
      <c r="CA609" s="39"/>
      <c r="CB609" s="39"/>
      <c r="CC609" s="39"/>
      <c r="CD609" s="39"/>
      <c r="CE609" s="39"/>
      <c r="CF609" s="39"/>
      <c r="CG609" s="39"/>
      <c r="CH609" s="39"/>
      <c r="CI609" s="39"/>
      <c r="CJ609" s="39"/>
      <c r="CK609" s="39"/>
      <c r="CL609" s="39"/>
      <c r="CM609" s="39"/>
      <c r="CN609" s="39"/>
      <c r="CO609" s="39"/>
      <c r="CP609" s="39"/>
      <c r="CQ609" s="39"/>
      <c r="CR609" s="39"/>
      <c r="CS609" s="39"/>
      <c r="CT609" s="39"/>
      <c r="CU609" s="39"/>
      <c r="CV609" s="39"/>
      <c r="CW609" s="39"/>
      <c r="CX609" s="39"/>
      <c r="CY609" s="39"/>
      <c r="CZ609" s="39"/>
      <c r="DA609" s="39"/>
      <c r="DB609" s="39"/>
      <c r="DC609" s="39"/>
      <c r="DD609" s="39"/>
      <c r="DE609" s="39"/>
      <c r="DF609" s="39"/>
      <c r="DG609" s="39"/>
    </row>
    <row r="610" spans="1:111" ht="18" customHeight="1" x14ac:dyDescent="0.25">
      <c r="A610" s="14" t="s">
        <v>598</v>
      </c>
      <c r="B610" s="43"/>
      <c r="C610" s="15">
        <v>5000</v>
      </c>
      <c r="D610" s="4" t="s">
        <v>9</v>
      </c>
      <c r="E610" s="4" t="s">
        <v>100</v>
      </c>
      <c r="F610" s="4" t="s">
        <v>100</v>
      </c>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c r="BR610" s="39"/>
      <c r="BS610" s="39"/>
      <c r="BT610" s="39"/>
      <c r="BU610" s="39"/>
      <c r="BV610" s="39"/>
      <c r="BW610" s="39"/>
      <c r="BX610" s="39"/>
      <c r="BY610" s="39"/>
      <c r="BZ610" s="39"/>
      <c r="CA610" s="39"/>
      <c r="CB610" s="39"/>
      <c r="CC610" s="39"/>
      <c r="CD610" s="39"/>
      <c r="CE610" s="39"/>
      <c r="CF610" s="39"/>
      <c r="CG610" s="39"/>
      <c r="CH610" s="39"/>
      <c r="CI610" s="39"/>
      <c r="CJ610" s="39"/>
      <c r="CK610" s="39"/>
      <c r="CL610" s="39"/>
      <c r="CM610" s="39"/>
      <c r="CN610" s="39"/>
      <c r="CO610" s="39"/>
      <c r="CP610" s="39"/>
      <c r="CQ610" s="39"/>
      <c r="CR610" s="39"/>
      <c r="CS610" s="39"/>
      <c r="CT610" s="39"/>
      <c r="CU610" s="39"/>
      <c r="CV610" s="39"/>
      <c r="CW610" s="39"/>
      <c r="CX610" s="39"/>
      <c r="CY610" s="39"/>
      <c r="CZ610" s="39"/>
      <c r="DA610" s="39"/>
      <c r="DB610" s="39"/>
      <c r="DC610" s="39"/>
      <c r="DD610" s="39"/>
      <c r="DE610" s="39"/>
      <c r="DF610" s="39"/>
      <c r="DG610" s="39"/>
    </row>
    <row r="611" spans="1:111" ht="29.25" customHeight="1" x14ac:dyDescent="0.25">
      <c r="A611" s="14" t="s">
        <v>627</v>
      </c>
      <c r="B611" s="43"/>
      <c r="C611" s="15">
        <v>114.49</v>
      </c>
      <c r="D611" s="4" t="s">
        <v>628</v>
      </c>
      <c r="E611" s="4" t="s">
        <v>100</v>
      </c>
      <c r="F611" s="4" t="s">
        <v>100</v>
      </c>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c r="BP611" s="39"/>
      <c r="BQ611" s="39"/>
      <c r="BR611" s="39"/>
      <c r="BS611" s="39"/>
      <c r="BT611" s="39"/>
      <c r="BU611" s="39"/>
      <c r="BV611" s="39"/>
      <c r="BW611" s="39"/>
      <c r="BX611" s="39"/>
      <c r="BY611" s="39"/>
      <c r="BZ611" s="39"/>
      <c r="CA611" s="39"/>
      <c r="CB611" s="39"/>
      <c r="CC611" s="39"/>
      <c r="CD611" s="39"/>
      <c r="CE611" s="39"/>
      <c r="CF611" s="39"/>
      <c r="CG611" s="39"/>
      <c r="CH611" s="39"/>
      <c r="CI611" s="39"/>
      <c r="CJ611" s="39"/>
      <c r="CK611" s="39"/>
      <c r="CL611" s="39"/>
      <c r="CM611" s="39"/>
      <c r="CN611" s="39"/>
      <c r="CO611" s="39"/>
      <c r="CP611" s="39"/>
      <c r="CQ611" s="39"/>
      <c r="CR611" s="39"/>
      <c r="CS611" s="39"/>
      <c r="CT611" s="39"/>
      <c r="CU611" s="39"/>
      <c r="CV611" s="39"/>
      <c r="CW611" s="39"/>
      <c r="CX611" s="39"/>
      <c r="CY611" s="39"/>
      <c r="CZ611" s="39"/>
      <c r="DA611" s="39"/>
      <c r="DB611" s="39"/>
      <c r="DC611" s="39"/>
      <c r="DD611" s="39"/>
      <c r="DE611" s="39"/>
      <c r="DF611" s="39"/>
      <c r="DG611" s="39"/>
    </row>
    <row r="612" spans="1:111" ht="29.25" customHeight="1" x14ac:dyDescent="0.25">
      <c r="A612" s="14" t="s">
        <v>633</v>
      </c>
      <c r="B612" s="43"/>
      <c r="C612" s="15">
        <v>42</v>
      </c>
      <c r="D612" s="4" t="s">
        <v>628</v>
      </c>
      <c r="E612" s="4" t="s">
        <v>100</v>
      </c>
      <c r="F612" s="4" t="s">
        <v>100</v>
      </c>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c r="BP612" s="39"/>
      <c r="BQ612" s="39"/>
      <c r="BR612" s="39"/>
      <c r="BS612" s="39"/>
      <c r="BT612" s="39"/>
      <c r="BU612" s="39"/>
      <c r="BV612" s="39"/>
      <c r="BW612" s="39"/>
      <c r="BX612" s="39"/>
      <c r="BY612" s="39"/>
      <c r="BZ612" s="39"/>
      <c r="CA612" s="39"/>
      <c r="CB612" s="39"/>
      <c r="CC612" s="39"/>
      <c r="CD612" s="39"/>
      <c r="CE612" s="39"/>
      <c r="CF612" s="39"/>
      <c r="CG612" s="39"/>
      <c r="CH612" s="39"/>
      <c r="CI612" s="39"/>
      <c r="CJ612" s="39"/>
      <c r="CK612" s="39"/>
      <c r="CL612" s="39"/>
      <c r="CM612" s="39"/>
      <c r="CN612" s="39"/>
      <c r="CO612" s="39"/>
      <c r="CP612" s="39"/>
      <c r="CQ612" s="39"/>
      <c r="CR612" s="39"/>
      <c r="CS612" s="39"/>
      <c r="CT612" s="39"/>
      <c r="CU612" s="39"/>
      <c r="CV612" s="39"/>
      <c r="CW612" s="39"/>
      <c r="CX612" s="39"/>
      <c r="CY612" s="39"/>
      <c r="CZ612" s="39"/>
      <c r="DA612" s="39"/>
      <c r="DB612" s="39"/>
      <c r="DC612" s="39"/>
      <c r="DD612" s="39"/>
      <c r="DE612" s="39"/>
      <c r="DF612" s="39"/>
      <c r="DG612" s="39"/>
    </row>
    <row r="613" spans="1:111" ht="25.5" x14ac:dyDescent="0.25">
      <c r="A613" s="14" t="s">
        <v>634</v>
      </c>
      <c r="B613" s="43"/>
      <c r="C613" s="15">
        <v>3800</v>
      </c>
      <c r="D613" s="4" t="s">
        <v>9</v>
      </c>
      <c r="E613" s="4" t="s">
        <v>100</v>
      </c>
      <c r="F613" s="4" t="s">
        <v>100</v>
      </c>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c r="BP613" s="39"/>
      <c r="BQ613" s="39"/>
      <c r="BR613" s="39"/>
      <c r="BS613" s="39"/>
      <c r="BT613" s="39"/>
      <c r="BU613" s="39"/>
      <c r="BV613" s="39"/>
      <c r="BW613" s="39"/>
      <c r="BX613" s="39"/>
      <c r="BY613" s="39"/>
      <c r="BZ613" s="39"/>
      <c r="CA613" s="39"/>
      <c r="CB613" s="39"/>
      <c r="CC613" s="39"/>
      <c r="CD613" s="39"/>
      <c r="CE613" s="39"/>
      <c r="CF613" s="39"/>
      <c r="CG613" s="39"/>
      <c r="CH613" s="39"/>
      <c r="CI613" s="39"/>
      <c r="CJ613" s="39"/>
      <c r="CK613" s="39"/>
      <c r="CL613" s="39"/>
      <c r="CM613" s="39"/>
      <c r="CN613" s="39"/>
      <c r="CO613" s="39"/>
      <c r="CP613" s="39"/>
      <c r="CQ613" s="39"/>
      <c r="CR613" s="39"/>
      <c r="CS613" s="39"/>
      <c r="CT613" s="39"/>
      <c r="CU613" s="39"/>
      <c r="CV613" s="39"/>
      <c r="CW613" s="39"/>
      <c r="CX613" s="39"/>
      <c r="CY613" s="39"/>
      <c r="CZ613" s="39"/>
      <c r="DA613" s="39"/>
      <c r="DB613" s="39"/>
      <c r="DC613" s="39"/>
      <c r="DD613" s="39"/>
      <c r="DE613" s="39"/>
      <c r="DF613" s="39"/>
      <c r="DG613" s="39"/>
    </row>
    <row r="614" spans="1:111" ht="28.5" customHeight="1" x14ac:dyDescent="0.25">
      <c r="A614" s="14" t="s">
        <v>635</v>
      </c>
      <c r="B614" s="43"/>
      <c r="C614" s="15">
        <v>7027.8</v>
      </c>
      <c r="D614" s="4" t="s">
        <v>9</v>
      </c>
      <c r="E614" s="4" t="s">
        <v>100</v>
      </c>
      <c r="F614" s="4" t="s">
        <v>100</v>
      </c>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c r="BP614" s="39"/>
      <c r="BQ614" s="39"/>
      <c r="BR614" s="39"/>
      <c r="BS614" s="39"/>
      <c r="BT614" s="39"/>
      <c r="BU614" s="39"/>
      <c r="BV614" s="39"/>
      <c r="BW614" s="39"/>
      <c r="BX614" s="39"/>
      <c r="BY614" s="39"/>
      <c r="BZ614" s="39"/>
      <c r="CA614" s="39"/>
      <c r="CB614" s="39"/>
      <c r="CC614" s="39"/>
      <c r="CD614" s="39"/>
      <c r="CE614" s="39"/>
      <c r="CF614" s="39"/>
      <c r="CG614" s="39"/>
      <c r="CH614" s="39"/>
      <c r="CI614" s="39"/>
      <c r="CJ614" s="39"/>
      <c r="CK614" s="39"/>
      <c r="CL614" s="39"/>
      <c r="CM614" s="39"/>
      <c r="CN614" s="39"/>
      <c r="CO614" s="39"/>
      <c r="CP614" s="39"/>
      <c r="CQ614" s="39"/>
      <c r="CR614" s="39"/>
      <c r="CS614" s="39"/>
      <c r="CT614" s="39"/>
      <c r="CU614" s="39"/>
      <c r="CV614" s="39"/>
      <c r="CW614" s="39"/>
      <c r="CX614" s="39"/>
      <c r="CY614" s="39"/>
      <c r="CZ614" s="39"/>
      <c r="DA614" s="39"/>
      <c r="DB614" s="39"/>
      <c r="DC614" s="39"/>
      <c r="DD614" s="39"/>
      <c r="DE614" s="39"/>
      <c r="DF614" s="39"/>
      <c r="DG614" s="39"/>
    </row>
    <row r="615" spans="1:111" ht="28.5" customHeight="1" x14ac:dyDescent="0.25">
      <c r="A615" s="14" t="s">
        <v>664</v>
      </c>
      <c r="B615" s="43"/>
      <c r="C615" s="15">
        <v>1524</v>
      </c>
      <c r="D615" s="4" t="s">
        <v>9</v>
      </c>
      <c r="E615" s="4" t="s">
        <v>100</v>
      </c>
      <c r="F615" s="4" t="s">
        <v>103</v>
      </c>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c r="BP615" s="39"/>
      <c r="BQ615" s="39"/>
      <c r="BR615" s="39"/>
      <c r="BS615" s="39"/>
      <c r="BT615" s="39"/>
      <c r="BU615" s="39"/>
      <c r="BV615" s="39"/>
      <c r="BW615" s="39"/>
      <c r="BX615" s="39"/>
      <c r="BY615" s="39"/>
      <c r="BZ615" s="39"/>
      <c r="CA615" s="39"/>
      <c r="CB615" s="39"/>
      <c r="CC615" s="39"/>
      <c r="CD615" s="39"/>
      <c r="CE615" s="39"/>
      <c r="CF615" s="39"/>
      <c r="CG615" s="39"/>
      <c r="CH615" s="39"/>
      <c r="CI615" s="39"/>
      <c r="CJ615" s="39"/>
      <c r="CK615" s="39"/>
      <c r="CL615" s="39"/>
      <c r="CM615" s="39"/>
      <c r="CN615" s="39"/>
      <c r="CO615" s="39"/>
      <c r="CP615" s="39"/>
      <c r="CQ615" s="39"/>
      <c r="CR615" s="39"/>
      <c r="CS615" s="39"/>
      <c r="CT615" s="39"/>
      <c r="CU615" s="39"/>
      <c r="CV615" s="39"/>
      <c r="CW615" s="39"/>
      <c r="CX615" s="39"/>
      <c r="CY615" s="39"/>
      <c r="CZ615" s="39"/>
      <c r="DA615" s="39"/>
      <c r="DB615" s="39"/>
      <c r="DC615" s="39"/>
      <c r="DD615" s="39"/>
      <c r="DE615" s="39"/>
      <c r="DF615" s="39"/>
      <c r="DG615" s="39"/>
    </row>
    <row r="616" spans="1:111" ht="28.5" customHeight="1" x14ac:dyDescent="0.25">
      <c r="A616" s="14" t="s">
        <v>665</v>
      </c>
      <c r="B616" s="43"/>
      <c r="C616" s="15">
        <v>50</v>
      </c>
      <c r="D616" s="4" t="s">
        <v>9</v>
      </c>
      <c r="E616" s="4" t="s">
        <v>100</v>
      </c>
      <c r="F616" s="4" t="s">
        <v>103</v>
      </c>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c r="BP616" s="39"/>
      <c r="BQ616" s="39"/>
      <c r="BR616" s="39"/>
      <c r="BS616" s="39"/>
      <c r="BT616" s="39"/>
      <c r="BU616" s="39"/>
      <c r="BV616" s="39"/>
      <c r="BW616" s="39"/>
      <c r="BX616" s="39"/>
      <c r="BY616" s="39"/>
      <c r="BZ616" s="39"/>
      <c r="CA616" s="39"/>
      <c r="CB616" s="39"/>
      <c r="CC616" s="39"/>
      <c r="CD616" s="39"/>
      <c r="CE616" s="39"/>
      <c r="CF616" s="39"/>
      <c r="CG616" s="39"/>
      <c r="CH616" s="39"/>
      <c r="CI616" s="39"/>
      <c r="CJ616" s="39"/>
      <c r="CK616" s="39"/>
      <c r="CL616" s="39"/>
      <c r="CM616" s="39"/>
      <c r="CN616" s="39"/>
      <c r="CO616" s="39"/>
      <c r="CP616" s="39"/>
      <c r="CQ616" s="39"/>
      <c r="CR616" s="39"/>
      <c r="CS616" s="39"/>
      <c r="CT616" s="39"/>
      <c r="CU616" s="39"/>
      <c r="CV616" s="39"/>
      <c r="CW616" s="39"/>
      <c r="CX616" s="39"/>
      <c r="CY616" s="39"/>
      <c r="CZ616" s="39"/>
      <c r="DA616" s="39"/>
      <c r="DB616" s="39"/>
      <c r="DC616" s="39"/>
      <c r="DD616" s="39"/>
      <c r="DE616" s="39"/>
      <c r="DF616" s="39"/>
      <c r="DG616" s="39"/>
    </row>
    <row r="617" spans="1:111" ht="23.25" customHeight="1" x14ac:dyDescent="0.25">
      <c r="A617" s="14" t="s">
        <v>701</v>
      </c>
      <c r="B617" s="43"/>
      <c r="C617" s="15">
        <f>75*5.8</f>
        <v>435</v>
      </c>
      <c r="D617" s="4" t="s">
        <v>9</v>
      </c>
      <c r="E617" s="4" t="s">
        <v>103</v>
      </c>
      <c r="F617" s="4" t="s">
        <v>103</v>
      </c>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c r="BP617" s="39"/>
      <c r="BQ617" s="39"/>
      <c r="BR617" s="39"/>
      <c r="BS617" s="39"/>
      <c r="BT617" s="39"/>
      <c r="BU617" s="39"/>
      <c r="BV617" s="39"/>
      <c r="BW617" s="39"/>
      <c r="BX617" s="39"/>
      <c r="BY617" s="39"/>
      <c r="BZ617" s="39"/>
      <c r="CA617" s="39"/>
      <c r="CB617" s="39"/>
      <c r="CC617" s="39"/>
      <c r="CD617" s="39"/>
      <c r="CE617" s="39"/>
      <c r="CF617" s="39"/>
      <c r="CG617" s="39"/>
      <c r="CH617" s="39"/>
      <c r="CI617" s="39"/>
      <c r="CJ617" s="39"/>
      <c r="CK617" s="39"/>
      <c r="CL617" s="39"/>
      <c r="CM617" s="39"/>
      <c r="CN617" s="39"/>
      <c r="CO617" s="39"/>
      <c r="CP617" s="39"/>
      <c r="CQ617" s="39"/>
      <c r="CR617" s="39"/>
      <c r="CS617" s="39"/>
      <c r="CT617" s="39"/>
      <c r="CU617" s="39"/>
      <c r="CV617" s="39"/>
      <c r="CW617" s="39"/>
      <c r="CX617" s="39"/>
      <c r="CY617" s="39"/>
      <c r="CZ617" s="39"/>
      <c r="DA617" s="39"/>
      <c r="DB617" s="39"/>
      <c r="DC617" s="39"/>
      <c r="DD617" s="39"/>
      <c r="DE617" s="39"/>
      <c r="DF617" s="39"/>
      <c r="DG617" s="39"/>
    </row>
    <row r="618" spans="1:111" ht="26.25" customHeight="1" x14ac:dyDescent="0.25">
      <c r="A618" s="14" t="s">
        <v>707</v>
      </c>
      <c r="B618" s="43"/>
      <c r="C618" s="15">
        <v>118</v>
      </c>
      <c r="D618" s="4" t="s">
        <v>9</v>
      </c>
      <c r="E618" s="4" t="s">
        <v>103</v>
      </c>
      <c r="F618" s="4" t="s">
        <v>103</v>
      </c>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c r="BP618" s="39"/>
      <c r="BQ618" s="39"/>
      <c r="BR618" s="39"/>
      <c r="BS618" s="39"/>
      <c r="BT618" s="39"/>
      <c r="BU618" s="39"/>
      <c r="BV618" s="39"/>
      <c r="BW618" s="39"/>
      <c r="BX618" s="39"/>
      <c r="BY618" s="39"/>
      <c r="BZ618" s="39"/>
      <c r="CA618" s="39"/>
      <c r="CB618" s="39"/>
      <c r="CC618" s="39"/>
      <c r="CD618" s="39"/>
      <c r="CE618" s="39"/>
      <c r="CF618" s="39"/>
      <c r="CG618" s="39"/>
      <c r="CH618" s="39"/>
      <c r="CI618" s="39"/>
      <c r="CJ618" s="39"/>
      <c r="CK618" s="39"/>
      <c r="CL618" s="39"/>
      <c r="CM618" s="39"/>
      <c r="CN618" s="39"/>
      <c r="CO618" s="39"/>
      <c r="CP618" s="39"/>
      <c r="CQ618" s="39"/>
      <c r="CR618" s="39"/>
      <c r="CS618" s="39"/>
      <c r="CT618" s="39"/>
      <c r="CU618" s="39"/>
      <c r="CV618" s="39"/>
      <c r="CW618" s="39"/>
      <c r="CX618" s="39"/>
      <c r="CY618" s="39"/>
      <c r="CZ618" s="39"/>
      <c r="DA618" s="39"/>
      <c r="DB618" s="39"/>
      <c r="DC618" s="39"/>
      <c r="DD618" s="39"/>
      <c r="DE618" s="39"/>
      <c r="DF618" s="39"/>
      <c r="DG618" s="39"/>
    </row>
    <row r="619" spans="1:111" ht="26.25" customHeight="1" x14ac:dyDescent="0.25">
      <c r="A619" s="14" t="s">
        <v>708</v>
      </c>
      <c r="B619" s="43"/>
      <c r="C619" s="15">
        <v>2006.8</v>
      </c>
      <c r="D619" s="4" t="s">
        <v>9</v>
      </c>
      <c r="E619" s="4" t="s">
        <v>103</v>
      </c>
      <c r="F619" s="4" t="s">
        <v>103</v>
      </c>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c r="BR619" s="39"/>
      <c r="BS619" s="39"/>
      <c r="BT619" s="39"/>
      <c r="BU619" s="39"/>
      <c r="BV619" s="39"/>
      <c r="BW619" s="39"/>
      <c r="BX619" s="39"/>
      <c r="BY619" s="39"/>
      <c r="BZ619" s="39"/>
      <c r="CA619" s="39"/>
      <c r="CB619" s="39"/>
      <c r="CC619" s="39"/>
      <c r="CD619" s="39"/>
      <c r="CE619" s="39"/>
      <c r="CF619" s="39"/>
      <c r="CG619" s="39"/>
      <c r="CH619" s="39"/>
      <c r="CI619" s="39"/>
      <c r="CJ619" s="39"/>
      <c r="CK619" s="39"/>
      <c r="CL619" s="39"/>
      <c r="CM619" s="39"/>
      <c r="CN619" s="39"/>
      <c r="CO619" s="39"/>
      <c r="CP619" s="39"/>
      <c r="CQ619" s="39"/>
      <c r="CR619" s="39"/>
      <c r="CS619" s="39"/>
      <c r="CT619" s="39"/>
      <c r="CU619" s="39"/>
      <c r="CV619" s="39"/>
      <c r="CW619" s="39"/>
      <c r="CX619" s="39"/>
      <c r="CY619" s="39"/>
      <c r="CZ619" s="39"/>
      <c r="DA619" s="39"/>
      <c r="DB619" s="39"/>
      <c r="DC619" s="39"/>
      <c r="DD619" s="39"/>
      <c r="DE619" s="39"/>
      <c r="DF619" s="39"/>
      <c r="DG619" s="39"/>
    </row>
    <row r="620" spans="1:111" ht="26.25" customHeight="1" x14ac:dyDescent="0.25">
      <c r="A620" s="14" t="s">
        <v>734</v>
      </c>
      <c r="B620" s="43"/>
      <c r="C620" s="15">
        <v>890.58</v>
      </c>
      <c r="D620" s="4" t="s">
        <v>9</v>
      </c>
      <c r="E620" s="4" t="s">
        <v>103</v>
      </c>
      <c r="F620" s="4" t="s">
        <v>103</v>
      </c>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c r="BR620" s="39"/>
      <c r="BS620" s="39"/>
      <c r="BT620" s="39"/>
      <c r="BU620" s="39"/>
      <c r="BV620" s="39"/>
      <c r="BW620" s="39"/>
      <c r="BX620" s="39"/>
      <c r="BY620" s="39"/>
      <c r="BZ620" s="39"/>
      <c r="CA620" s="39"/>
      <c r="CB620" s="39"/>
      <c r="CC620" s="39"/>
      <c r="CD620" s="39"/>
      <c r="CE620" s="39"/>
      <c r="CF620" s="39"/>
      <c r="CG620" s="39"/>
      <c r="CH620" s="39"/>
      <c r="CI620" s="39"/>
      <c r="CJ620" s="39"/>
      <c r="CK620" s="39"/>
      <c r="CL620" s="39"/>
      <c r="CM620" s="39"/>
      <c r="CN620" s="39"/>
      <c r="CO620" s="39"/>
      <c r="CP620" s="39"/>
      <c r="CQ620" s="39"/>
      <c r="CR620" s="39"/>
      <c r="CS620" s="39"/>
      <c r="CT620" s="39"/>
      <c r="CU620" s="39"/>
      <c r="CV620" s="39"/>
      <c r="CW620" s="39"/>
      <c r="CX620" s="39"/>
      <c r="CY620" s="39"/>
      <c r="CZ620" s="39"/>
      <c r="DA620" s="39"/>
      <c r="DB620" s="39"/>
      <c r="DC620" s="39"/>
      <c r="DD620" s="39"/>
      <c r="DE620" s="39"/>
      <c r="DF620" s="39"/>
      <c r="DG620" s="39"/>
    </row>
    <row r="621" spans="1:111" ht="26.25" customHeight="1" x14ac:dyDescent="0.25">
      <c r="A621" s="14" t="s">
        <v>742</v>
      </c>
      <c r="B621" s="43"/>
      <c r="C621" s="15" t="s">
        <v>741</v>
      </c>
      <c r="D621" s="4" t="s">
        <v>9</v>
      </c>
      <c r="E621" s="4" t="s">
        <v>103</v>
      </c>
      <c r="F621" s="4" t="s">
        <v>103</v>
      </c>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c r="BR621" s="39"/>
      <c r="BS621" s="39"/>
      <c r="BT621" s="39"/>
      <c r="BU621" s="39"/>
      <c r="BV621" s="39"/>
      <c r="BW621" s="39"/>
      <c r="BX621" s="39"/>
      <c r="BY621" s="39"/>
      <c r="BZ621" s="39"/>
      <c r="CA621" s="39"/>
      <c r="CB621" s="39"/>
      <c r="CC621" s="39"/>
      <c r="CD621" s="39"/>
      <c r="CE621" s="39"/>
      <c r="CF621" s="39"/>
      <c r="CG621" s="39"/>
      <c r="CH621" s="39"/>
      <c r="CI621" s="39"/>
      <c r="CJ621" s="39"/>
      <c r="CK621" s="39"/>
      <c r="CL621" s="39"/>
      <c r="CM621" s="39"/>
      <c r="CN621" s="39"/>
      <c r="CO621" s="39"/>
      <c r="CP621" s="39"/>
      <c r="CQ621" s="39"/>
      <c r="CR621" s="39"/>
      <c r="CS621" s="39"/>
      <c r="CT621" s="39"/>
      <c r="CU621" s="39"/>
      <c r="CV621" s="39"/>
      <c r="CW621" s="39"/>
      <c r="CX621" s="39"/>
      <c r="CY621" s="39"/>
      <c r="CZ621" s="39"/>
      <c r="DA621" s="39"/>
      <c r="DB621" s="39"/>
      <c r="DC621" s="39"/>
      <c r="DD621" s="39"/>
      <c r="DE621" s="39"/>
      <c r="DF621" s="39"/>
      <c r="DG621" s="39"/>
    </row>
    <row r="622" spans="1:111" ht="26.25" customHeight="1" x14ac:dyDescent="0.25">
      <c r="A622" s="14" t="s">
        <v>795</v>
      </c>
      <c r="B622" s="43"/>
      <c r="C622" s="15">
        <v>105</v>
      </c>
      <c r="D622" s="4" t="s">
        <v>9</v>
      </c>
      <c r="E622" s="4" t="s">
        <v>90</v>
      </c>
      <c r="F622" s="4" t="s">
        <v>90</v>
      </c>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c r="BR622" s="39"/>
      <c r="BS622" s="39"/>
      <c r="BT622" s="39"/>
      <c r="BU622" s="39"/>
      <c r="BV622" s="39"/>
      <c r="BW622" s="39"/>
      <c r="BX622" s="39"/>
      <c r="BY622" s="39"/>
      <c r="BZ622" s="39"/>
      <c r="CA622" s="39"/>
      <c r="CB622" s="39"/>
      <c r="CC622" s="39"/>
      <c r="CD622" s="39"/>
      <c r="CE622" s="39"/>
      <c r="CF622" s="39"/>
      <c r="CG622" s="39"/>
      <c r="CH622" s="39"/>
      <c r="CI622" s="39"/>
      <c r="CJ622" s="39"/>
      <c r="CK622" s="39"/>
      <c r="CL622" s="39"/>
      <c r="CM622" s="39"/>
      <c r="CN622" s="39"/>
      <c r="CO622" s="39"/>
      <c r="CP622" s="39"/>
      <c r="CQ622" s="39"/>
      <c r="CR622" s="39"/>
      <c r="CS622" s="39"/>
      <c r="CT622" s="39"/>
      <c r="CU622" s="39"/>
      <c r="CV622" s="39"/>
      <c r="CW622" s="39"/>
      <c r="CX622" s="39"/>
      <c r="CY622" s="39"/>
      <c r="CZ622" s="39"/>
      <c r="DA622" s="39"/>
      <c r="DB622" s="39"/>
      <c r="DC622" s="39"/>
      <c r="DD622" s="39"/>
      <c r="DE622" s="39"/>
      <c r="DF622" s="39"/>
      <c r="DG622" s="39"/>
    </row>
    <row r="623" spans="1:111" ht="31.5" customHeight="1" x14ac:dyDescent="0.25">
      <c r="A623" s="14" t="s">
        <v>796</v>
      </c>
      <c r="B623" s="43"/>
      <c r="C623" s="15">
        <v>200</v>
      </c>
      <c r="D623" s="4" t="s">
        <v>9</v>
      </c>
      <c r="E623" s="4" t="s">
        <v>90</v>
      </c>
      <c r="F623" s="4" t="s">
        <v>90</v>
      </c>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c r="BR623" s="39"/>
      <c r="BS623" s="39"/>
      <c r="BT623" s="39"/>
      <c r="BU623" s="39"/>
      <c r="BV623" s="39"/>
      <c r="BW623" s="39"/>
      <c r="BX623" s="39"/>
      <c r="BY623" s="39"/>
      <c r="BZ623" s="39"/>
      <c r="CA623" s="39"/>
      <c r="CB623" s="39"/>
      <c r="CC623" s="39"/>
      <c r="CD623" s="39"/>
      <c r="CE623" s="39"/>
      <c r="CF623" s="39"/>
      <c r="CG623" s="39"/>
      <c r="CH623" s="39"/>
      <c r="CI623" s="39"/>
      <c r="CJ623" s="39"/>
      <c r="CK623" s="39"/>
      <c r="CL623" s="39"/>
      <c r="CM623" s="39"/>
      <c r="CN623" s="39"/>
      <c r="CO623" s="39"/>
      <c r="CP623" s="39"/>
      <c r="CQ623" s="39"/>
      <c r="CR623" s="39"/>
      <c r="CS623" s="39"/>
      <c r="CT623" s="39"/>
      <c r="CU623" s="39"/>
      <c r="CV623" s="39"/>
      <c r="CW623" s="39"/>
      <c r="CX623" s="39"/>
      <c r="CY623" s="39"/>
      <c r="CZ623" s="39"/>
      <c r="DA623" s="39"/>
      <c r="DB623" s="39"/>
      <c r="DC623" s="39"/>
      <c r="DD623" s="39"/>
      <c r="DE623" s="39"/>
      <c r="DF623" s="39"/>
      <c r="DG623" s="39"/>
    </row>
    <row r="624" spans="1:111" ht="35.25" customHeight="1" x14ac:dyDescent="0.25">
      <c r="A624" s="14" t="s">
        <v>805</v>
      </c>
      <c r="B624" s="43"/>
      <c r="C624" s="15">
        <v>7027.8</v>
      </c>
      <c r="D624" s="4" t="s">
        <v>9</v>
      </c>
      <c r="E624" s="4" t="s">
        <v>90</v>
      </c>
      <c r="F624" s="4" t="s">
        <v>90</v>
      </c>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c r="CC624" s="39"/>
      <c r="CD624" s="39"/>
      <c r="CE624" s="39"/>
      <c r="CF624" s="39"/>
      <c r="CG624" s="39"/>
      <c r="CH624" s="39"/>
      <c r="CI624" s="39"/>
      <c r="CJ624" s="39"/>
      <c r="CK624" s="39"/>
      <c r="CL624" s="39"/>
      <c r="CM624" s="39"/>
      <c r="CN624" s="39"/>
      <c r="CO624" s="39"/>
      <c r="CP624" s="39"/>
      <c r="CQ624" s="39"/>
      <c r="CR624" s="39"/>
      <c r="CS624" s="39"/>
      <c r="CT624" s="39"/>
      <c r="CU624" s="39"/>
      <c r="CV624" s="39"/>
      <c r="CW624" s="39"/>
      <c r="CX624" s="39"/>
      <c r="CY624" s="39"/>
      <c r="CZ624" s="39"/>
      <c r="DA624" s="39"/>
      <c r="DB624" s="39"/>
      <c r="DC624" s="39"/>
      <c r="DD624" s="39"/>
      <c r="DE624" s="39"/>
      <c r="DF624" s="39"/>
      <c r="DG624" s="39"/>
    </row>
    <row r="625" spans="1:111" ht="30.75" customHeight="1" x14ac:dyDescent="0.25">
      <c r="A625" s="14" t="s">
        <v>809</v>
      </c>
      <c r="B625" s="43"/>
      <c r="C625" s="15">
        <f>90*2*5</f>
        <v>900</v>
      </c>
      <c r="D625" s="4" t="s">
        <v>9</v>
      </c>
      <c r="E625" s="4" t="s">
        <v>90</v>
      </c>
      <c r="F625" s="4" t="s">
        <v>90</v>
      </c>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c r="CC625" s="39"/>
      <c r="CD625" s="39"/>
      <c r="CE625" s="39"/>
      <c r="CF625" s="39"/>
      <c r="CG625" s="39"/>
      <c r="CH625" s="39"/>
      <c r="CI625" s="39"/>
      <c r="CJ625" s="39"/>
      <c r="CK625" s="39"/>
      <c r="CL625" s="39"/>
      <c r="CM625" s="39"/>
      <c r="CN625" s="39"/>
      <c r="CO625" s="39"/>
      <c r="CP625" s="39"/>
      <c r="CQ625" s="39"/>
      <c r="CR625" s="39"/>
      <c r="CS625" s="39"/>
      <c r="CT625" s="39"/>
      <c r="CU625" s="39"/>
      <c r="CV625" s="39"/>
      <c r="CW625" s="39"/>
      <c r="CX625" s="39"/>
      <c r="CY625" s="39"/>
      <c r="CZ625" s="39"/>
      <c r="DA625" s="39"/>
      <c r="DB625" s="39"/>
      <c r="DC625" s="39"/>
      <c r="DD625" s="39"/>
      <c r="DE625" s="39"/>
      <c r="DF625" s="39"/>
      <c r="DG625" s="39"/>
    </row>
    <row r="626" spans="1:111" ht="26.25" customHeight="1" x14ac:dyDescent="0.25">
      <c r="A626" s="14" t="s">
        <v>809</v>
      </c>
      <c r="B626" s="28"/>
      <c r="C626" s="15">
        <f>380*5</f>
        <v>1900</v>
      </c>
      <c r="D626" s="4" t="s">
        <v>9</v>
      </c>
      <c r="E626" s="4" t="s">
        <v>90</v>
      </c>
      <c r="F626" s="4" t="s">
        <v>90</v>
      </c>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c r="BR626" s="39"/>
      <c r="BS626" s="39"/>
      <c r="BT626" s="39"/>
      <c r="BU626" s="39"/>
      <c r="BV626" s="39"/>
      <c r="BW626" s="39"/>
      <c r="BX626" s="39"/>
      <c r="BY626" s="39"/>
      <c r="BZ626" s="39"/>
      <c r="CA626" s="39"/>
      <c r="CB626" s="39"/>
      <c r="CC626" s="39"/>
      <c r="CD626" s="39"/>
      <c r="CE626" s="39"/>
      <c r="CF626" s="39"/>
      <c r="CG626" s="39"/>
      <c r="CH626" s="39"/>
      <c r="CI626" s="39"/>
      <c r="CJ626" s="39"/>
      <c r="CK626" s="39"/>
      <c r="CL626" s="39"/>
      <c r="CM626" s="39"/>
      <c r="CN626" s="39"/>
      <c r="CO626" s="39"/>
      <c r="CP626" s="39"/>
      <c r="CQ626" s="39"/>
      <c r="CR626" s="39"/>
      <c r="CS626" s="39"/>
      <c r="CT626" s="39"/>
      <c r="CU626" s="39"/>
      <c r="CV626" s="39"/>
      <c r="CW626" s="39"/>
      <c r="CX626" s="39"/>
      <c r="CY626" s="39"/>
      <c r="CZ626" s="39"/>
      <c r="DA626" s="39"/>
      <c r="DB626" s="39"/>
      <c r="DC626" s="39"/>
      <c r="DD626" s="39"/>
      <c r="DE626" s="39"/>
      <c r="DF626" s="39"/>
      <c r="DG626" s="39"/>
    </row>
    <row r="627" spans="1:111" ht="26.25" customHeight="1" x14ac:dyDescent="0.25">
      <c r="A627" s="14" t="s">
        <v>814</v>
      </c>
      <c r="B627" s="28"/>
      <c r="C627" s="15">
        <f>126.12/1.19</f>
        <v>105.98319327731093</v>
      </c>
      <c r="D627" s="4" t="s">
        <v>9</v>
      </c>
      <c r="E627" s="4" t="s">
        <v>90</v>
      </c>
      <c r="F627" s="4" t="s">
        <v>90</v>
      </c>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c r="BR627" s="39"/>
      <c r="BS627" s="39"/>
      <c r="BT627" s="39"/>
      <c r="BU627" s="39"/>
      <c r="BV627" s="39"/>
      <c r="BW627" s="39"/>
      <c r="BX627" s="39"/>
      <c r="BY627" s="39"/>
      <c r="BZ627" s="39"/>
      <c r="CA627" s="39"/>
      <c r="CB627" s="39"/>
      <c r="CC627" s="39"/>
      <c r="CD627" s="39"/>
      <c r="CE627" s="39"/>
      <c r="CF627" s="39"/>
      <c r="CG627" s="39"/>
      <c r="CH627" s="39"/>
      <c r="CI627" s="39"/>
      <c r="CJ627" s="39"/>
      <c r="CK627" s="39"/>
      <c r="CL627" s="39"/>
      <c r="CM627" s="39"/>
      <c r="CN627" s="39"/>
      <c r="CO627" s="39"/>
      <c r="CP627" s="39"/>
      <c r="CQ627" s="39"/>
      <c r="CR627" s="39"/>
      <c r="CS627" s="39"/>
      <c r="CT627" s="39"/>
      <c r="CU627" s="39"/>
      <c r="CV627" s="39"/>
      <c r="CW627" s="39"/>
      <c r="CX627" s="39"/>
      <c r="CY627" s="39"/>
      <c r="CZ627" s="39"/>
      <c r="DA627" s="39"/>
      <c r="DB627" s="39"/>
      <c r="DC627" s="39"/>
      <c r="DD627" s="39"/>
      <c r="DE627" s="39"/>
      <c r="DF627" s="39"/>
      <c r="DG627" s="39"/>
    </row>
    <row r="628" spans="1:111" ht="26.25" customHeight="1" x14ac:dyDescent="0.25">
      <c r="A628" s="14" t="s">
        <v>826</v>
      </c>
      <c r="B628" s="28"/>
      <c r="C628" s="15">
        <v>550</v>
      </c>
      <c r="D628" s="4" t="s">
        <v>9</v>
      </c>
      <c r="E628" s="4" t="s">
        <v>91</v>
      </c>
      <c r="F628" s="4" t="s">
        <v>91</v>
      </c>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c r="BR628" s="39"/>
      <c r="BS628" s="39"/>
      <c r="BT628" s="39"/>
      <c r="BU628" s="39"/>
      <c r="BV628" s="39"/>
      <c r="BW628" s="39"/>
      <c r="BX628" s="39"/>
      <c r="BY628" s="39"/>
      <c r="BZ628" s="39"/>
      <c r="CA628" s="39"/>
      <c r="CB628" s="39"/>
      <c r="CC628" s="39"/>
      <c r="CD628" s="39"/>
      <c r="CE628" s="39"/>
      <c r="CF628" s="39"/>
      <c r="CG628" s="39"/>
      <c r="CH628" s="39"/>
      <c r="CI628" s="39"/>
      <c r="CJ628" s="39"/>
      <c r="CK628" s="39"/>
      <c r="CL628" s="39"/>
      <c r="CM628" s="39"/>
      <c r="CN628" s="39"/>
      <c r="CO628" s="39"/>
      <c r="CP628" s="39"/>
      <c r="CQ628" s="39"/>
      <c r="CR628" s="39"/>
      <c r="CS628" s="39"/>
      <c r="CT628" s="39"/>
      <c r="CU628" s="39"/>
      <c r="CV628" s="39"/>
      <c r="CW628" s="39"/>
      <c r="CX628" s="39"/>
      <c r="CY628" s="39"/>
      <c r="CZ628" s="39"/>
      <c r="DA628" s="39"/>
      <c r="DB628" s="39"/>
      <c r="DC628" s="39"/>
      <c r="DD628" s="39"/>
      <c r="DE628" s="39"/>
      <c r="DF628" s="39"/>
      <c r="DG628" s="39"/>
    </row>
    <row r="629" spans="1:111" ht="22.5" customHeight="1" x14ac:dyDescent="0.25">
      <c r="A629" s="14" t="s">
        <v>827</v>
      </c>
      <c r="B629" s="28"/>
      <c r="C629" s="15">
        <v>542.86</v>
      </c>
      <c r="D629" s="4" t="s">
        <v>9</v>
      </c>
      <c r="E629" s="4" t="s">
        <v>91</v>
      </c>
      <c r="F629" s="4" t="s">
        <v>91</v>
      </c>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c r="BR629" s="39"/>
      <c r="BS629" s="39"/>
      <c r="BT629" s="39"/>
      <c r="BU629" s="39"/>
      <c r="BV629" s="39"/>
      <c r="BW629" s="39"/>
      <c r="BX629" s="39"/>
      <c r="BY629" s="39"/>
      <c r="BZ629" s="39"/>
      <c r="CA629" s="39"/>
      <c r="CB629" s="39"/>
      <c r="CC629" s="39"/>
      <c r="CD629" s="39"/>
      <c r="CE629" s="39"/>
      <c r="CF629" s="39"/>
      <c r="CG629" s="39"/>
      <c r="CH629" s="39"/>
      <c r="CI629" s="39"/>
      <c r="CJ629" s="39"/>
      <c r="CK629" s="39"/>
      <c r="CL629" s="39"/>
      <c r="CM629" s="39"/>
      <c r="CN629" s="39"/>
      <c r="CO629" s="39"/>
      <c r="CP629" s="39"/>
      <c r="CQ629" s="39"/>
      <c r="CR629" s="39"/>
      <c r="CS629" s="39"/>
      <c r="CT629" s="39"/>
      <c r="CU629" s="39"/>
      <c r="CV629" s="39"/>
      <c r="CW629" s="39"/>
      <c r="CX629" s="39"/>
      <c r="CY629" s="39"/>
      <c r="CZ629" s="39"/>
      <c r="DA629" s="39"/>
      <c r="DB629" s="39"/>
      <c r="DC629" s="39"/>
      <c r="DD629" s="39"/>
      <c r="DE629" s="39"/>
      <c r="DF629" s="39"/>
      <c r="DG629" s="39"/>
    </row>
    <row r="630" spans="1:111" ht="22.5" customHeight="1" x14ac:dyDescent="0.25">
      <c r="A630" s="14" t="s">
        <v>827</v>
      </c>
      <c r="B630" s="28"/>
      <c r="C630" s="15">
        <v>542.86</v>
      </c>
      <c r="D630" s="4" t="s">
        <v>9</v>
      </c>
      <c r="E630" s="4" t="s">
        <v>91</v>
      </c>
      <c r="F630" s="4" t="s">
        <v>91</v>
      </c>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c r="BR630" s="39"/>
      <c r="BS630" s="39"/>
      <c r="BT630" s="39"/>
      <c r="BU630" s="39"/>
      <c r="BV630" s="39"/>
      <c r="BW630" s="39"/>
      <c r="BX630" s="39"/>
      <c r="BY630" s="39"/>
      <c r="BZ630" s="39"/>
      <c r="CA630" s="39"/>
      <c r="CB630" s="39"/>
      <c r="CC630" s="39"/>
      <c r="CD630" s="39"/>
      <c r="CE630" s="39"/>
      <c r="CF630" s="39"/>
      <c r="CG630" s="39"/>
      <c r="CH630" s="39"/>
      <c r="CI630" s="39"/>
      <c r="CJ630" s="39"/>
      <c r="CK630" s="39"/>
      <c r="CL630" s="39"/>
      <c r="CM630" s="39"/>
      <c r="CN630" s="39"/>
      <c r="CO630" s="39"/>
      <c r="CP630" s="39"/>
      <c r="CQ630" s="39"/>
      <c r="CR630" s="39"/>
      <c r="CS630" s="39"/>
      <c r="CT630" s="39"/>
      <c r="CU630" s="39"/>
      <c r="CV630" s="39"/>
      <c r="CW630" s="39"/>
      <c r="CX630" s="39"/>
      <c r="CY630" s="39"/>
      <c r="CZ630" s="39"/>
      <c r="DA630" s="39"/>
      <c r="DB630" s="39"/>
      <c r="DC630" s="39"/>
      <c r="DD630" s="39"/>
      <c r="DE630" s="39"/>
      <c r="DF630" s="39"/>
      <c r="DG630" s="39"/>
    </row>
    <row r="631" spans="1:111" ht="22.5" customHeight="1" x14ac:dyDescent="0.25">
      <c r="A631" s="14" t="s">
        <v>834</v>
      </c>
      <c r="B631" s="28"/>
      <c r="C631" s="15">
        <v>987.02</v>
      </c>
      <c r="D631" s="4" t="s">
        <v>9</v>
      </c>
      <c r="E631" s="4" t="s">
        <v>91</v>
      </c>
      <c r="F631" s="4" t="s">
        <v>91</v>
      </c>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c r="BP631" s="39"/>
      <c r="BQ631" s="39"/>
      <c r="BR631" s="39"/>
      <c r="BS631" s="39"/>
      <c r="BT631" s="39"/>
      <c r="BU631" s="39"/>
      <c r="BV631" s="39"/>
      <c r="BW631" s="39"/>
      <c r="BX631" s="39"/>
      <c r="BY631" s="39"/>
      <c r="BZ631" s="39"/>
      <c r="CA631" s="39"/>
      <c r="CB631" s="39"/>
      <c r="CC631" s="39"/>
      <c r="CD631" s="39"/>
      <c r="CE631" s="39"/>
      <c r="CF631" s="39"/>
      <c r="CG631" s="39"/>
      <c r="CH631" s="39"/>
      <c r="CI631" s="39"/>
      <c r="CJ631" s="39"/>
      <c r="CK631" s="39"/>
      <c r="CL631" s="39"/>
      <c r="CM631" s="39"/>
      <c r="CN631" s="39"/>
      <c r="CO631" s="39"/>
      <c r="CP631" s="39"/>
      <c r="CQ631" s="39"/>
      <c r="CR631" s="39"/>
      <c r="CS631" s="39"/>
      <c r="CT631" s="39"/>
      <c r="CU631" s="39"/>
      <c r="CV631" s="39"/>
      <c r="CW631" s="39"/>
      <c r="CX631" s="39"/>
      <c r="CY631" s="39"/>
      <c r="CZ631" s="39"/>
      <c r="DA631" s="39"/>
      <c r="DB631" s="39"/>
      <c r="DC631" s="39"/>
      <c r="DD631" s="39"/>
      <c r="DE631" s="39"/>
      <c r="DF631" s="39"/>
      <c r="DG631" s="39"/>
    </row>
    <row r="632" spans="1:111" ht="22.5" customHeight="1" x14ac:dyDescent="0.25">
      <c r="A632" s="14" t="s">
        <v>836</v>
      </c>
      <c r="B632" s="28"/>
      <c r="C632" s="15">
        <v>2409.75</v>
      </c>
      <c r="D632" s="4" t="s">
        <v>9</v>
      </c>
      <c r="E632" s="4" t="s">
        <v>91</v>
      </c>
      <c r="F632" s="4" t="s">
        <v>91</v>
      </c>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c r="BP632" s="39"/>
      <c r="BQ632" s="39"/>
      <c r="BR632" s="39"/>
      <c r="BS632" s="39"/>
      <c r="BT632" s="39"/>
      <c r="BU632" s="39"/>
      <c r="BV632" s="39"/>
      <c r="BW632" s="39"/>
      <c r="BX632" s="39"/>
      <c r="BY632" s="39"/>
      <c r="BZ632" s="39"/>
      <c r="CA632" s="39"/>
      <c r="CB632" s="39"/>
      <c r="CC632" s="39"/>
      <c r="CD632" s="39"/>
      <c r="CE632" s="39"/>
      <c r="CF632" s="39"/>
      <c r="CG632" s="39"/>
      <c r="CH632" s="39"/>
      <c r="CI632" s="39"/>
      <c r="CJ632" s="39"/>
      <c r="CK632" s="39"/>
      <c r="CL632" s="39"/>
      <c r="CM632" s="39"/>
      <c r="CN632" s="39"/>
      <c r="CO632" s="39"/>
      <c r="CP632" s="39"/>
      <c r="CQ632" s="39"/>
      <c r="CR632" s="39"/>
      <c r="CS632" s="39"/>
      <c r="CT632" s="39"/>
      <c r="CU632" s="39"/>
      <c r="CV632" s="39"/>
      <c r="CW632" s="39"/>
      <c r="CX632" s="39"/>
      <c r="CY632" s="39"/>
      <c r="CZ632" s="39"/>
      <c r="DA632" s="39"/>
      <c r="DB632" s="39"/>
      <c r="DC632" s="39"/>
      <c r="DD632" s="39"/>
      <c r="DE632" s="39"/>
      <c r="DF632" s="39"/>
      <c r="DG632" s="39"/>
    </row>
    <row r="633" spans="1:111" ht="33.75" customHeight="1" x14ac:dyDescent="0.25">
      <c r="A633" s="14" t="s">
        <v>846</v>
      </c>
      <c r="B633" s="28"/>
      <c r="C633" s="15">
        <f>110*5</f>
        <v>550</v>
      </c>
      <c r="D633" s="4" t="s">
        <v>9</v>
      </c>
      <c r="E633" s="4" t="s">
        <v>91</v>
      </c>
      <c r="F633" s="4" t="s">
        <v>91</v>
      </c>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c r="BP633" s="39"/>
      <c r="BQ633" s="39"/>
      <c r="BR633" s="39"/>
      <c r="BS633" s="39"/>
      <c r="BT633" s="39"/>
      <c r="BU633" s="39"/>
      <c r="BV633" s="39"/>
      <c r="BW633" s="39"/>
      <c r="BX633" s="39"/>
      <c r="BY633" s="39"/>
      <c r="BZ633" s="39"/>
      <c r="CA633" s="39"/>
      <c r="CB633" s="39"/>
      <c r="CC633" s="39"/>
      <c r="CD633" s="39"/>
      <c r="CE633" s="39"/>
      <c r="CF633" s="39"/>
      <c r="CG633" s="39"/>
      <c r="CH633" s="39"/>
      <c r="CI633" s="39"/>
      <c r="CJ633" s="39"/>
      <c r="CK633" s="39"/>
      <c r="CL633" s="39"/>
      <c r="CM633" s="39"/>
      <c r="CN633" s="39"/>
      <c r="CO633" s="39"/>
      <c r="CP633" s="39"/>
      <c r="CQ633" s="39"/>
      <c r="CR633" s="39"/>
      <c r="CS633" s="39"/>
      <c r="CT633" s="39"/>
      <c r="CU633" s="39"/>
      <c r="CV633" s="39"/>
      <c r="CW633" s="39"/>
      <c r="CX633" s="39"/>
      <c r="CY633" s="39"/>
      <c r="CZ633" s="39"/>
      <c r="DA633" s="39"/>
      <c r="DB633" s="39"/>
      <c r="DC633" s="39"/>
      <c r="DD633" s="39"/>
      <c r="DE633" s="39"/>
      <c r="DF633" s="39"/>
      <c r="DG633" s="39"/>
    </row>
    <row r="634" spans="1:111" ht="20.25" customHeight="1" x14ac:dyDescent="0.25">
      <c r="A634" s="14" t="s">
        <v>879</v>
      </c>
      <c r="B634" s="28"/>
      <c r="C634" s="15">
        <f>110*5</f>
        <v>550</v>
      </c>
      <c r="D634" s="4" t="s">
        <v>9</v>
      </c>
      <c r="E634" s="4" t="s">
        <v>91</v>
      </c>
      <c r="F634" s="4" t="s">
        <v>91</v>
      </c>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c r="BP634" s="39"/>
      <c r="BQ634" s="39"/>
      <c r="BR634" s="39"/>
      <c r="BS634" s="39"/>
      <c r="BT634" s="39"/>
      <c r="BU634" s="39"/>
      <c r="BV634" s="39"/>
      <c r="BW634" s="39"/>
      <c r="BX634" s="39"/>
      <c r="BY634" s="39"/>
      <c r="BZ634" s="39"/>
      <c r="CA634" s="39"/>
      <c r="CB634" s="39"/>
      <c r="CC634" s="39"/>
      <c r="CD634" s="39"/>
      <c r="CE634" s="39"/>
      <c r="CF634" s="39"/>
      <c r="CG634" s="39"/>
      <c r="CH634" s="39"/>
      <c r="CI634" s="39"/>
      <c r="CJ634" s="39"/>
      <c r="CK634" s="39"/>
      <c r="CL634" s="39"/>
      <c r="CM634" s="39"/>
      <c r="CN634" s="39"/>
      <c r="CO634" s="39"/>
      <c r="CP634" s="39"/>
      <c r="CQ634" s="39"/>
      <c r="CR634" s="39"/>
      <c r="CS634" s="39"/>
      <c r="CT634" s="39"/>
      <c r="CU634" s="39"/>
      <c r="CV634" s="39"/>
      <c r="CW634" s="39"/>
      <c r="CX634" s="39"/>
      <c r="CY634" s="39"/>
      <c r="CZ634" s="39"/>
      <c r="DA634" s="39"/>
      <c r="DB634" s="39"/>
      <c r="DC634" s="39"/>
      <c r="DD634" s="39"/>
      <c r="DE634" s="39"/>
      <c r="DF634" s="39"/>
      <c r="DG634" s="39"/>
    </row>
    <row r="635" spans="1:111" ht="20.25" customHeight="1" x14ac:dyDescent="0.25">
      <c r="A635" s="14" t="s">
        <v>914</v>
      </c>
      <c r="B635" s="28"/>
      <c r="C635" s="15">
        <f>554+100</f>
        <v>654</v>
      </c>
      <c r="D635" s="4" t="s">
        <v>9</v>
      </c>
      <c r="E635" s="4" t="s">
        <v>91</v>
      </c>
      <c r="F635" s="4" t="s">
        <v>105</v>
      </c>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c r="BP635" s="39"/>
      <c r="BQ635" s="39"/>
      <c r="BR635" s="39"/>
      <c r="BS635" s="39"/>
      <c r="BT635" s="39"/>
      <c r="BU635" s="39"/>
      <c r="BV635" s="39"/>
      <c r="BW635" s="39"/>
      <c r="BX635" s="39"/>
      <c r="BY635" s="39"/>
      <c r="BZ635" s="39"/>
      <c r="CA635" s="39"/>
      <c r="CB635" s="39"/>
      <c r="CC635" s="39"/>
      <c r="CD635" s="39"/>
      <c r="CE635" s="39"/>
      <c r="CF635" s="39"/>
      <c r="CG635" s="39"/>
      <c r="CH635" s="39"/>
      <c r="CI635" s="39"/>
      <c r="CJ635" s="39"/>
      <c r="CK635" s="39"/>
      <c r="CL635" s="39"/>
      <c r="CM635" s="39"/>
      <c r="CN635" s="39"/>
      <c r="CO635" s="39"/>
      <c r="CP635" s="39"/>
      <c r="CQ635" s="39"/>
      <c r="CR635" s="39"/>
      <c r="CS635" s="39"/>
      <c r="CT635" s="39"/>
      <c r="CU635" s="39"/>
      <c r="CV635" s="39"/>
      <c r="CW635" s="39"/>
      <c r="CX635" s="39"/>
      <c r="CY635" s="39"/>
      <c r="CZ635" s="39"/>
      <c r="DA635" s="39"/>
      <c r="DB635" s="39"/>
      <c r="DC635" s="39"/>
      <c r="DD635" s="39"/>
      <c r="DE635" s="39"/>
      <c r="DF635" s="39"/>
      <c r="DG635" s="39"/>
    </row>
    <row r="636" spans="1:111" ht="20.25" customHeight="1" x14ac:dyDescent="0.25">
      <c r="A636" s="14" t="s">
        <v>915</v>
      </c>
      <c r="B636" s="28"/>
      <c r="C636" s="15">
        <v>69989</v>
      </c>
      <c r="D636" s="4" t="s">
        <v>9</v>
      </c>
      <c r="E636" s="4" t="s">
        <v>91</v>
      </c>
      <c r="F636" s="4" t="s">
        <v>91</v>
      </c>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c r="BP636" s="39"/>
      <c r="BQ636" s="39"/>
      <c r="BR636" s="39"/>
      <c r="BS636" s="39"/>
      <c r="BT636" s="39"/>
      <c r="BU636" s="39"/>
      <c r="BV636" s="39"/>
      <c r="BW636" s="39"/>
      <c r="BX636" s="39"/>
      <c r="BY636" s="39"/>
      <c r="BZ636" s="39"/>
      <c r="CA636" s="39"/>
      <c r="CB636" s="39"/>
      <c r="CC636" s="39"/>
      <c r="CD636" s="39"/>
      <c r="CE636" s="39"/>
      <c r="CF636" s="39"/>
      <c r="CG636" s="39"/>
      <c r="CH636" s="39"/>
      <c r="CI636" s="39"/>
      <c r="CJ636" s="39"/>
      <c r="CK636" s="39"/>
      <c r="CL636" s="39"/>
      <c r="CM636" s="39"/>
      <c r="CN636" s="39"/>
      <c r="CO636" s="39"/>
      <c r="CP636" s="39"/>
      <c r="CQ636" s="39"/>
      <c r="CR636" s="39"/>
      <c r="CS636" s="39"/>
      <c r="CT636" s="39"/>
      <c r="CU636" s="39"/>
      <c r="CV636" s="39"/>
      <c r="CW636" s="39"/>
      <c r="CX636" s="39"/>
      <c r="CY636" s="39"/>
      <c r="CZ636" s="39"/>
      <c r="DA636" s="39"/>
      <c r="DB636" s="39"/>
      <c r="DC636" s="39"/>
      <c r="DD636" s="39"/>
      <c r="DE636" s="39"/>
      <c r="DF636" s="39"/>
      <c r="DG636" s="39"/>
    </row>
    <row r="637" spans="1:111" ht="26.25" customHeight="1" x14ac:dyDescent="0.25">
      <c r="A637" s="14" t="s">
        <v>922</v>
      </c>
      <c r="B637" s="28"/>
      <c r="C637" s="15">
        <v>25</v>
      </c>
      <c r="D637" s="4" t="s">
        <v>9</v>
      </c>
      <c r="E637" s="4" t="s">
        <v>91</v>
      </c>
      <c r="F637" s="4" t="s">
        <v>91</v>
      </c>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c r="BP637" s="39"/>
      <c r="BQ637" s="39"/>
      <c r="BR637" s="39"/>
      <c r="BS637" s="39"/>
      <c r="BT637" s="39"/>
      <c r="BU637" s="39"/>
      <c r="BV637" s="39"/>
      <c r="BW637" s="39"/>
      <c r="BX637" s="39"/>
      <c r="BY637" s="39"/>
      <c r="BZ637" s="39"/>
      <c r="CA637" s="39"/>
      <c r="CB637" s="39"/>
      <c r="CC637" s="39"/>
      <c r="CD637" s="39"/>
      <c r="CE637" s="39"/>
      <c r="CF637" s="39"/>
      <c r="CG637" s="39"/>
      <c r="CH637" s="39"/>
      <c r="CI637" s="39"/>
      <c r="CJ637" s="39"/>
      <c r="CK637" s="39"/>
      <c r="CL637" s="39"/>
      <c r="CM637" s="39"/>
      <c r="CN637" s="39"/>
      <c r="CO637" s="39"/>
      <c r="CP637" s="39"/>
      <c r="CQ637" s="39"/>
      <c r="CR637" s="39"/>
      <c r="CS637" s="39"/>
      <c r="CT637" s="39"/>
      <c r="CU637" s="39"/>
      <c r="CV637" s="39"/>
      <c r="CW637" s="39"/>
      <c r="CX637" s="39"/>
      <c r="CY637" s="39"/>
      <c r="CZ637" s="39"/>
      <c r="DA637" s="39"/>
      <c r="DB637" s="39"/>
      <c r="DC637" s="39"/>
      <c r="DD637" s="39"/>
      <c r="DE637" s="39"/>
      <c r="DF637" s="39"/>
      <c r="DG637" s="39"/>
    </row>
    <row r="638" spans="1:111" ht="20.25" customHeight="1" x14ac:dyDescent="0.25">
      <c r="A638" s="14" t="s">
        <v>921</v>
      </c>
      <c r="B638" s="28"/>
      <c r="C638" s="15">
        <v>1344.54</v>
      </c>
      <c r="D638" s="4" t="s">
        <v>9</v>
      </c>
      <c r="E638" s="4" t="s">
        <v>91</v>
      </c>
      <c r="F638" s="4" t="s">
        <v>91</v>
      </c>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c r="BP638" s="39"/>
      <c r="BQ638" s="39"/>
      <c r="BR638" s="39"/>
      <c r="BS638" s="39"/>
      <c r="BT638" s="39"/>
      <c r="BU638" s="39"/>
      <c r="BV638" s="39"/>
      <c r="BW638" s="39"/>
      <c r="BX638" s="39"/>
      <c r="BY638" s="39"/>
      <c r="BZ638" s="39"/>
      <c r="CA638" s="39"/>
      <c r="CB638" s="39"/>
      <c r="CC638" s="39"/>
      <c r="CD638" s="39"/>
      <c r="CE638" s="39"/>
      <c r="CF638" s="39"/>
      <c r="CG638" s="39"/>
      <c r="CH638" s="39"/>
      <c r="CI638" s="39"/>
      <c r="CJ638" s="39"/>
      <c r="CK638" s="39"/>
      <c r="CL638" s="39"/>
      <c r="CM638" s="39"/>
      <c r="CN638" s="39"/>
      <c r="CO638" s="39"/>
      <c r="CP638" s="39"/>
      <c r="CQ638" s="39"/>
      <c r="CR638" s="39"/>
      <c r="CS638" s="39"/>
      <c r="CT638" s="39"/>
      <c r="CU638" s="39"/>
      <c r="CV638" s="39"/>
      <c r="CW638" s="39"/>
      <c r="CX638" s="39"/>
      <c r="CY638" s="39"/>
      <c r="CZ638" s="39"/>
      <c r="DA638" s="39"/>
      <c r="DB638" s="39"/>
      <c r="DC638" s="39"/>
      <c r="DD638" s="39"/>
      <c r="DE638" s="39"/>
      <c r="DF638" s="39"/>
      <c r="DG638" s="39"/>
    </row>
    <row r="639" spans="1:111" ht="27" customHeight="1" x14ac:dyDescent="0.25">
      <c r="A639" s="14" t="s">
        <v>926</v>
      </c>
      <c r="B639" s="28"/>
      <c r="C639" s="15">
        <v>125</v>
      </c>
      <c r="D639" s="4" t="s">
        <v>9</v>
      </c>
      <c r="E639" s="4" t="s">
        <v>91</v>
      </c>
      <c r="F639" s="4" t="s">
        <v>91</v>
      </c>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c r="BP639" s="39"/>
      <c r="BQ639" s="39"/>
      <c r="BR639" s="39"/>
      <c r="BS639" s="39"/>
      <c r="BT639" s="39"/>
      <c r="BU639" s="39"/>
      <c r="BV639" s="39"/>
      <c r="BW639" s="39"/>
      <c r="BX639" s="39"/>
      <c r="BY639" s="39"/>
      <c r="BZ639" s="39"/>
      <c r="CA639" s="39"/>
      <c r="CB639" s="39"/>
      <c r="CC639" s="39"/>
      <c r="CD639" s="39"/>
      <c r="CE639" s="39"/>
      <c r="CF639" s="39"/>
      <c r="CG639" s="39"/>
      <c r="CH639" s="39"/>
      <c r="CI639" s="39"/>
      <c r="CJ639" s="39"/>
      <c r="CK639" s="39"/>
      <c r="CL639" s="39"/>
      <c r="CM639" s="39"/>
      <c r="CN639" s="39"/>
      <c r="CO639" s="39"/>
      <c r="CP639" s="39"/>
      <c r="CQ639" s="39"/>
      <c r="CR639" s="39"/>
      <c r="CS639" s="39"/>
      <c r="CT639" s="39"/>
      <c r="CU639" s="39"/>
      <c r="CV639" s="39"/>
      <c r="CW639" s="39"/>
      <c r="CX639" s="39"/>
      <c r="CY639" s="39"/>
      <c r="CZ639" s="39"/>
      <c r="DA639" s="39"/>
      <c r="DB639" s="39"/>
      <c r="DC639" s="39"/>
      <c r="DD639" s="39"/>
      <c r="DE639" s="39"/>
      <c r="DF639" s="39"/>
      <c r="DG639" s="39"/>
    </row>
    <row r="640" spans="1:111" ht="25.5" customHeight="1" x14ac:dyDescent="0.25">
      <c r="A640" s="14" t="s">
        <v>931</v>
      </c>
      <c r="B640" s="28"/>
      <c r="C640" s="15">
        <v>3750</v>
      </c>
      <c r="D640" s="4" t="s">
        <v>9</v>
      </c>
      <c r="E640" s="4" t="s">
        <v>91</v>
      </c>
      <c r="F640" s="4" t="s">
        <v>91</v>
      </c>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c r="BP640" s="39"/>
      <c r="BQ640" s="39"/>
      <c r="BR640" s="39"/>
      <c r="BS640" s="39"/>
      <c r="BT640" s="39"/>
      <c r="BU640" s="39"/>
      <c r="BV640" s="39"/>
      <c r="BW640" s="39"/>
      <c r="BX640" s="39"/>
      <c r="BY640" s="39"/>
      <c r="BZ640" s="39"/>
      <c r="CA640" s="39"/>
      <c r="CB640" s="39"/>
      <c r="CC640" s="39"/>
      <c r="CD640" s="39"/>
      <c r="CE640" s="39"/>
      <c r="CF640" s="39"/>
      <c r="CG640" s="39"/>
      <c r="CH640" s="39"/>
      <c r="CI640" s="39"/>
      <c r="CJ640" s="39"/>
      <c r="CK640" s="39"/>
      <c r="CL640" s="39"/>
      <c r="CM640" s="39"/>
      <c r="CN640" s="39"/>
      <c r="CO640" s="39"/>
      <c r="CP640" s="39"/>
      <c r="CQ640" s="39"/>
      <c r="CR640" s="39"/>
      <c r="CS640" s="39"/>
      <c r="CT640" s="39"/>
      <c r="CU640" s="39"/>
      <c r="CV640" s="39"/>
      <c r="CW640" s="39"/>
      <c r="CX640" s="39"/>
      <c r="CY640" s="39"/>
      <c r="CZ640" s="39"/>
      <c r="DA640" s="39"/>
      <c r="DB640" s="39"/>
      <c r="DC640" s="39"/>
      <c r="DD640" s="39"/>
      <c r="DE640" s="39"/>
      <c r="DF640" s="39"/>
      <c r="DG640" s="39"/>
    </row>
    <row r="641" spans="1:111" ht="25.5" customHeight="1" x14ac:dyDescent="0.25">
      <c r="A641" s="14" t="s">
        <v>935</v>
      </c>
      <c r="B641" s="28"/>
      <c r="C641" s="15">
        <v>24702</v>
      </c>
      <c r="D641" s="4" t="s">
        <v>9</v>
      </c>
      <c r="E641" s="4" t="s">
        <v>91</v>
      </c>
      <c r="F641" s="4" t="s">
        <v>91</v>
      </c>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c r="BP641" s="39"/>
      <c r="BQ641" s="39"/>
      <c r="BR641" s="39"/>
      <c r="BS641" s="39"/>
      <c r="BT641" s="39"/>
      <c r="BU641" s="39"/>
      <c r="BV641" s="39"/>
      <c r="BW641" s="39"/>
      <c r="BX641" s="39"/>
      <c r="BY641" s="39"/>
      <c r="BZ641" s="39"/>
      <c r="CA641" s="39"/>
      <c r="CB641" s="39"/>
      <c r="CC641" s="39"/>
      <c r="CD641" s="39"/>
      <c r="CE641" s="39"/>
      <c r="CF641" s="39"/>
      <c r="CG641" s="39"/>
      <c r="CH641" s="39"/>
      <c r="CI641" s="39"/>
      <c r="CJ641" s="39"/>
      <c r="CK641" s="39"/>
      <c r="CL641" s="39"/>
      <c r="CM641" s="39"/>
      <c r="CN641" s="39"/>
      <c r="CO641" s="39"/>
      <c r="CP641" s="39"/>
      <c r="CQ641" s="39"/>
      <c r="CR641" s="39"/>
      <c r="CS641" s="39"/>
      <c r="CT641" s="39"/>
      <c r="CU641" s="39"/>
      <c r="CV641" s="39"/>
      <c r="CW641" s="39"/>
      <c r="CX641" s="39"/>
      <c r="CY641" s="39"/>
      <c r="CZ641" s="39"/>
      <c r="DA641" s="39"/>
      <c r="DB641" s="39"/>
      <c r="DC641" s="39"/>
      <c r="DD641" s="39"/>
      <c r="DE641" s="39"/>
      <c r="DF641" s="39"/>
      <c r="DG641" s="39"/>
    </row>
    <row r="642" spans="1:111" ht="25.5" customHeight="1" x14ac:dyDescent="0.25">
      <c r="A642" s="14" t="s">
        <v>936</v>
      </c>
      <c r="B642" s="28"/>
      <c r="C642" s="15">
        <v>24702</v>
      </c>
      <c r="D642" s="4" t="s">
        <v>9</v>
      </c>
      <c r="E642" s="4" t="s">
        <v>91</v>
      </c>
      <c r="F642" s="4" t="s">
        <v>91</v>
      </c>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c r="BR642" s="39"/>
      <c r="BS642" s="39"/>
      <c r="BT642" s="39"/>
      <c r="BU642" s="39"/>
      <c r="BV642" s="39"/>
      <c r="BW642" s="39"/>
      <c r="BX642" s="39"/>
      <c r="BY642" s="39"/>
      <c r="BZ642" s="39"/>
      <c r="CA642" s="39"/>
      <c r="CB642" s="39"/>
      <c r="CC642" s="39"/>
      <c r="CD642" s="39"/>
      <c r="CE642" s="39"/>
      <c r="CF642" s="39"/>
      <c r="CG642" s="39"/>
      <c r="CH642" s="39"/>
      <c r="CI642" s="39"/>
      <c r="CJ642" s="39"/>
      <c r="CK642" s="39"/>
      <c r="CL642" s="39"/>
      <c r="CM642" s="39"/>
      <c r="CN642" s="39"/>
      <c r="CO642" s="39"/>
      <c r="CP642" s="39"/>
      <c r="CQ642" s="39"/>
      <c r="CR642" s="39"/>
      <c r="CS642" s="39"/>
      <c r="CT642" s="39"/>
      <c r="CU642" s="39"/>
      <c r="CV642" s="39"/>
      <c r="CW642" s="39"/>
      <c r="CX642" s="39"/>
      <c r="CY642" s="39"/>
      <c r="CZ642" s="39"/>
      <c r="DA642" s="39"/>
      <c r="DB642" s="39"/>
      <c r="DC642" s="39"/>
      <c r="DD642" s="39"/>
      <c r="DE642" s="39"/>
      <c r="DF642" s="39"/>
      <c r="DG642" s="39"/>
    </row>
    <row r="643" spans="1:111" ht="25.5" customHeight="1" x14ac:dyDescent="0.25">
      <c r="A643" s="14" t="s">
        <v>937</v>
      </c>
      <c r="B643" s="28"/>
      <c r="C643" s="15">
        <v>381</v>
      </c>
      <c r="D643" s="4" t="s">
        <v>9</v>
      </c>
      <c r="E643" s="4" t="s">
        <v>91</v>
      </c>
      <c r="F643" s="4" t="s">
        <v>105</v>
      </c>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c r="BP643" s="39"/>
      <c r="BQ643" s="39"/>
      <c r="BR643" s="39"/>
      <c r="BS643" s="39"/>
      <c r="BT643" s="39"/>
      <c r="BU643" s="39"/>
      <c r="BV643" s="39"/>
      <c r="BW643" s="39"/>
      <c r="BX643" s="39"/>
      <c r="BY643" s="39"/>
      <c r="BZ643" s="39"/>
      <c r="CA643" s="39"/>
      <c r="CB643" s="39"/>
      <c r="CC643" s="39"/>
      <c r="CD643" s="39"/>
      <c r="CE643" s="39"/>
      <c r="CF643" s="39"/>
      <c r="CG643" s="39"/>
      <c r="CH643" s="39"/>
      <c r="CI643" s="39"/>
      <c r="CJ643" s="39"/>
      <c r="CK643" s="39"/>
      <c r="CL643" s="39"/>
      <c r="CM643" s="39"/>
      <c r="CN643" s="39"/>
      <c r="CO643" s="39"/>
      <c r="CP643" s="39"/>
      <c r="CQ643" s="39"/>
      <c r="CR643" s="39"/>
      <c r="CS643" s="39"/>
      <c r="CT643" s="39"/>
      <c r="CU643" s="39"/>
      <c r="CV643" s="39"/>
      <c r="CW643" s="39"/>
      <c r="CX643" s="39"/>
      <c r="CY643" s="39"/>
      <c r="CZ643" s="39"/>
      <c r="DA643" s="39"/>
      <c r="DB643" s="39"/>
      <c r="DC643" s="39"/>
      <c r="DD643" s="39"/>
      <c r="DE643" s="39"/>
      <c r="DF643" s="39"/>
      <c r="DG643" s="39"/>
    </row>
    <row r="644" spans="1:111" ht="25.5" customHeight="1" x14ac:dyDescent="0.25">
      <c r="A644" s="14" t="s">
        <v>953</v>
      </c>
      <c r="B644" s="28"/>
      <c r="C644" s="15"/>
      <c r="D644" s="4" t="s">
        <v>9</v>
      </c>
      <c r="E644" s="4" t="s">
        <v>105</v>
      </c>
      <c r="F644" s="4" t="s">
        <v>105</v>
      </c>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c r="BP644" s="39"/>
      <c r="BQ644" s="39"/>
      <c r="BR644" s="39"/>
      <c r="BS644" s="39"/>
      <c r="BT644" s="39"/>
      <c r="BU644" s="39"/>
      <c r="BV644" s="39"/>
      <c r="BW644" s="39"/>
      <c r="BX644" s="39"/>
      <c r="BY644" s="39"/>
      <c r="BZ644" s="39"/>
      <c r="CA644" s="39"/>
      <c r="CB644" s="39"/>
      <c r="CC644" s="39"/>
      <c r="CD644" s="39"/>
      <c r="CE644" s="39"/>
      <c r="CF644" s="39"/>
      <c r="CG644" s="39"/>
      <c r="CH644" s="39"/>
      <c r="CI644" s="39"/>
      <c r="CJ644" s="39"/>
      <c r="CK644" s="39"/>
      <c r="CL644" s="39"/>
      <c r="CM644" s="39"/>
      <c r="CN644" s="39"/>
      <c r="CO644" s="39"/>
      <c r="CP644" s="39"/>
      <c r="CQ644" s="39"/>
      <c r="CR644" s="39"/>
      <c r="CS644" s="39"/>
      <c r="CT644" s="39"/>
      <c r="CU644" s="39"/>
      <c r="CV644" s="39"/>
      <c r="CW644" s="39"/>
      <c r="CX644" s="39"/>
      <c r="CY644" s="39"/>
      <c r="CZ644" s="39"/>
      <c r="DA644" s="39"/>
      <c r="DB644" s="39"/>
      <c r="DC644" s="39"/>
      <c r="DD644" s="39"/>
      <c r="DE644" s="39"/>
      <c r="DF644" s="39"/>
      <c r="DG644" s="39"/>
    </row>
    <row r="645" spans="1:111" ht="25.5" customHeight="1" x14ac:dyDescent="0.25">
      <c r="A645" s="14" t="s">
        <v>969</v>
      </c>
      <c r="B645" s="28"/>
      <c r="C645" s="15">
        <v>140</v>
      </c>
      <c r="D645" s="4" t="s">
        <v>9</v>
      </c>
      <c r="E645" s="4" t="s">
        <v>105</v>
      </c>
      <c r="F645" s="4" t="s">
        <v>105</v>
      </c>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c r="BP645" s="39"/>
      <c r="BQ645" s="39"/>
      <c r="BR645" s="39"/>
      <c r="BS645" s="39"/>
      <c r="BT645" s="39"/>
      <c r="BU645" s="39"/>
      <c r="BV645" s="39"/>
      <c r="BW645" s="39"/>
      <c r="BX645" s="39"/>
      <c r="BY645" s="39"/>
      <c r="BZ645" s="39"/>
      <c r="CA645" s="39"/>
      <c r="CB645" s="39"/>
      <c r="CC645" s="39"/>
      <c r="CD645" s="39"/>
      <c r="CE645" s="39"/>
      <c r="CF645" s="39"/>
      <c r="CG645" s="39"/>
      <c r="CH645" s="39"/>
      <c r="CI645" s="39"/>
      <c r="CJ645" s="39"/>
      <c r="CK645" s="39"/>
      <c r="CL645" s="39"/>
      <c r="CM645" s="39"/>
      <c r="CN645" s="39"/>
      <c r="CO645" s="39"/>
      <c r="CP645" s="39"/>
      <c r="CQ645" s="39"/>
      <c r="CR645" s="39"/>
      <c r="CS645" s="39"/>
      <c r="CT645" s="39"/>
      <c r="CU645" s="39"/>
      <c r="CV645" s="39"/>
      <c r="CW645" s="39"/>
      <c r="CX645" s="39"/>
      <c r="CY645" s="39"/>
      <c r="CZ645" s="39"/>
      <c r="DA645" s="39"/>
      <c r="DB645" s="39"/>
      <c r="DC645" s="39"/>
      <c r="DD645" s="39"/>
      <c r="DE645" s="39"/>
      <c r="DF645" s="39"/>
      <c r="DG645" s="39"/>
    </row>
    <row r="646" spans="1:111" ht="25.5" customHeight="1" x14ac:dyDescent="0.25">
      <c r="A646" s="14" t="s">
        <v>1056</v>
      </c>
      <c r="B646" s="28"/>
      <c r="C646" s="15">
        <f>1000*5.2</f>
        <v>5200</v>
      </c>
      <c r="D646" s="4" t="s">
        <v>9</v>
      </c>
      <c r="E646" s="4" t="s">
        <v>105</v>
      </c>
      <c r="F646" s="4" t="s">
        <v>105</v>
      </c>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c r="BP646" s="39"/>
      <c r="BQ646" s="39"/>
      <c r="BR646" s="39"/>
      <c r="BS646" s="39"/>
      <c r="BT646" s="39"/>
      <c r="BU646" s="39"/>
      <c r="BV646" s="39"/>
      <c r="BW646" s="39"/>
      <c r="BX646" s="39"/>
      <c r="BY646" s="39"/>
      <c r="BZ646" s="39"/>
      <c r="CA646" s="39"/>
      <c r="CB646" s="39"/>
      <c r="CC646" s="39"/>
      <c r="CD646" s="39"/>
      <c r="CE646" s="39"/>
      <c r="CF646" s="39"/>
      <c r="CG646" s="39"/>
      <c r="CH646" s="39"/>
      <c r="CI646" s="39"/>
      <c r="CJ646" s="39"/>
      <c r="CK646" s="39"/>
      <c r="CL646" s="39"/>
      <c r="CM646" s="39"/>
      <c r="CN646" s="39"/>
      <c r="CO646" s="39"/>
      <c r="CP646" s="39"/>
      <c r="CQ646" s="39"/>
      <c r="CR646" s="39"/>
      <c r="CS646" s="39"/>
      <c r="CT646" s="39"/>
      <c r="CU646" s="39"/>
      <c r="CV646" s="39"/>
      <c r="CW646" s="39"/>
      <c r="CX646" s="39"/>
      <c r="CY646" s="39"/>
      <c r="CZ646" s="39"/>
      <c r="DA646" s="39"/>
      <c r="DB646" s="39"/>
      <c r="DC646" s="39"/>
      <c r="DD646" s="39"/>
      <c r="DE646" s="39"/>
      <c r="DF646" s="39"/>
      <c r="DG646" s="39"/>
    </row>
    <row r="647" spans="1:111" ht="23.25" customHeight="1" x14ac:dyDescent="0.25">
      <c r="A647" s="14" t="s">
        <v>1057</v>
      </c>
      <c r="B647" s="28"/>
      <c r="C647" s="15">
        <f>400*5.2</f>
        <v>2080</v>
      </c>
      <c r="D647" s="4" t="s">
        <v>9</v>
      </c>
      <c r="E647" s="4" t="s">
        <v>105</v>
      </c>
      <c r="F647" s="4" t="s">
        <v>105</v>
      </c>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c r="BP647" s="39"/>
      <c r="BQ647" s="39"/>
      <c r="BR647" s="39"/>
      <c r="BS647" s="39"/>
      <c r="BT647" s="39"/>
      <c r="BU647" s="39"/>
      <c r="BV647" s="39"/>
      <c r="BW647" s="39"/>
      <c r="BX647" s="39"/>
      <c r="BY647" s="39"/>
      <c r="BZ647" s="39"/>
      <c r="CA647" s="39"/>
      <c r="CB647" s="39"/>
      <c r="CC647" s="39"/>
      <c r="CD647" s="39"/>
      <c r="CE647" s="39"/>
      <c r="CF647" s="39"/>
      <c r="CG647" s="39"/>
      <c r="CH647" s="39"/>
      <c r="CI647" s="39"/>
      <c r="CJ647" s="39"/>
      <c r="CK647" s="39"/>
      <c r="CL647" s="39"/>
      <c r="CM647" s="39"/>
      <c r="CN647" s="39"/>
      <c r="CO647" s="39"/>
      <c r="CP647" s="39"/>
      <c r="CQ647" s="39"/>
      <c r="CR647" s="39"/>
      <c r="CS647" s="39"/>
      <c r="CT647" s="39"/>
      <c r="CU647" s="39"/>
      <c r="CV647" s="39"/>
      <c r="CW647" s="39"/>
      <c r="CX647" s="39"/>
      <c r="CY647" s="39"/>
      <c r="CZ647" s="39"/>
      <c r="DA647" s="39"/>
      <c r="DB647" s="39"/>
      <c r="DC647" s="39"/>
      <c r="DD647" s="39"/>
      <c r="DE647" s="39"/>
      <c r="DF647" s="39"/>
      <c r="DG647" s="39"/>
    </row>
    <row r="648" spans="1:111" ht="23.25" customHeight="1" x14ac:dyDescent="0.25">
      <c r="A648" s="14" t="s">
        <v>969</v>
      </c>
      <c r="B648" s="28"/>
      <c r="C648" s="15">
        <f>60+240+15+25+25</f>
        <v>365</v>
      </c>
      <c r="D648" s="4" t="s">
        <v>9</v>
      </c>
      <c r="E648" s="4" t="s">
        <v>105</v>
      </c>
      <c r="F648" s="4" t="s">
        <v>105</v>
      </c>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c r="BP648" s="39"/>
      <c r="BQ648" s="39"/>
      <c r="BR648" s="39"/>
      <c r="BS648" s="39"/>
      <c r="BT648" s="39"/>
      <c r="BU648" s="39"/>
      <c r="BV648" s="39"/>
      <c r="BW648" s="39"/>
      <c r="BX648" s="39"/>
      <c r="BY648" s="39"/>
      <c r="BZ648" s="39"/>
      <c r="CA648" s="39"/>
      <c r="CB648" s="39"/>
      <c r="CC648" s="39"/>
      <c r="CD648" s="39"/>
      <c r="CE648" s="39"/>
      <c r="CF648" s="39"/>
      <c r="CG648" s="39"/>
      <c r="CH648" s="39"/>
      <c r="CI648" s="39"/>
      <c r="CJ648" s="39"/>
      <c r="CK648" s="39"/>
      <c r="CL648" s="39"/>
      <c r="CM648" s="39"/>
      <c r="CN648" s="39"/>
      <c r="CO648" s="39"/>
      <c r="CP648" s="39"/>
      <c r="CQ648" s="39"/>
      <c r="CR648" s="39"/>
      <c r="CS648" s="39"/>
      <c r="CT648" s="39"/>
      <c r="CU648" s="39"/>
      <c r="CV648" s="39"/>
      <c r="CW648" s="39"/>
      <c r="CX648" s="39"/>
      <c r="CY648" s="39"/>
      <c r="CZ648" s="39"/>
      <c r="DA648" s="39"/>
      <c r="DB648" s="39"/>
      <c r="DC648" s="39"/>
      <c r="DD648" s="39"/>
      <c r="DE648" s="39"/>
      <c r="DF648" s="39"/>
      <c r="DG648" s="39"/>
    </row>
    <row r="649" spans="1:111" ht="23.25" customHeight="1" x14ac:dyDescent="0.25">
      <c r="A649" s="14" t="s">
        <v>1075</v>
      </c>
      <c r="B649" s="28"/>
      <c r="C649" s="15">
        <v>118</v>
      </c>
      <c r="D649" s="4" t="s">
        <v>9</v>
      </c>
      <c r="E649" s="4" t="s">
        <v>37</v>
      </c>
      <c r="F649" s="4" t="s">
        <v>37</v>
      </c>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c r="BP649" s="39"/>
      <c r="BQ649" s="39"/>
      <c r="BR649" s="39"/>
      <c r="BS649" s="39"/>
      <c r="BT649" s="39"/>
      <c r="BU649" s="39"/>
      <c r="BV649" s="39"/>
      <c r="BW649" s="39"/>
      <c r="BX649" s="39"/>
      <c r="BY649" s="39"/>
      <c r="BZ649" s="39"/>
      <c r="CA649" s="39"/>
      <c r="CB649" s="39"/>
      <c r="CC649" s="39"/>
      <c r="CD649" s="39"/>
      <c r="CE649" s="39"/>
      <c r="CF649" s="39"/>
      <c r="CG649" s="39"/>
      <c r="CH649" s="39"/>
      <c r="CI649" s="39"/>
      <c r="CJ649" s="39"/>
      <c r="CK649" s="39"/>
      <c r="CL649" s="39"/>
      <c r="CM649" s="39"/>
      <c r="CN649" s="39"/>
      <c r="CO649" s="39"/>
      <c r="CP649" s="39"/>
      <c r="CQ649" s="39"/>
      <c r="CR649" s="39"/>
      <c r="CS649" s="39"/>
      <c r="CT649" s="39"/>
      <c r="CU649" s="39"/>
      <c r="CV649" s="39"/>
      <c r="CW649" s="39"/>
      <c r="CX649" s="39"/>
      <c r="CY649" s="39"/>
      <c r="CZ649" s="39"/>
      <c r="DA649" s="39"/>
      <c r="DB649" s="39"/>
      <c r="DC649" s="39"/>
      <c r="DD649" s="39"/>
      <c r="DE649" s="39"/>
      <c r="DF649" s="39"/>
      <c r="DG649" s="39"/>
    </row>
    <row r="650" spans="1:111" ht="22.5" customHeight="1" x14ac:dyDescent="0.25">
      <c r="A650" s="14" t="s">
        <v>1082</v>
      </c>
      <c r="B650" s="28"/>
      <c r="C650" s="15">
        <v>6241</v>
      </c>
      <c r="D650" s="4" t="s">
        <v>9</v>
      </c>
      <c r="E650" s="4" t="s">
        <v>105</v>
      </c>
      <c r="F650" s="4" t="s">
        <v>105</v>
      </c>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c r="BP650" s="39"/>
      <c r="BQ650" s="39"/>
      <c r="BR650" s="39"/>
      <c r="BS650" s="39"/>
      <c r="BT650" s="39"/>
      <c r="BU650" s="39"/>
      <c r="BV650" s="39"/>
      <c r="BW650" s="39"/>
      <c r="BX650" s="39"/>
      <c r="BY650" s="39"/>
      <c r="BZ650" s="39"/>
      <c r="CA650" s="39"/>
      <c r="CB650" s="39"/>
      <c r="CC650" s="39"/>
      <c r="CD650" s="39"/>
      <c r="CE650" s="39"/>
      <c r="CF650" s="39"/>
      <c r="CG650" s="39"/>
      <c r="CH650" s="39"/>
      <c r="CI650" s="39"/>
      <c r="CJ650" s="39"/>
      <c r="CK650" s="39"/>
      <c r="CL650" s="39"/>
      <c r="CM650" s="39"/>
      <c r="CN650" s="39"/>
      <c r="CO650" s="39"/>
      <c r="CP650" s="39"/>
      <c r="CQ650" s="39"/>
      <c r="CR650" s="39"/>
      <c r="CS650" s="39"/>
      <c r="CT650" s="39"/>
      <c r="CU650" s="39"/>
      <c r="CV650" s="39"/>
      <c r="CW650" s="39"/>
      <c r="CX650" s="39"/>
      <c r="CY650" s="39"/>
      <c r="CZ650" s="39"/>
      <c r="DA650" s="39"/>
      <c r="DB650" s="39"/>
      <c r="DC650" s="39"/>
      <c r="DD650" s="39"/>
      <c r="DE650" s="39"/>
      <c r="DF650" s="39"/>
      <c r="DG650" s="39"/>
    </row>
    <row r="651" spans="1:111" ht="22.5" customHeight="1" x14ac:dyDescent="0.25">
      <c r="A651" s="14" t="s">
        <v>1091</v>
      </c>
      <c r="B651" s="28"/>
      <c r="C651" s="15">
        <v>2400</v>
      </c>
      <c r="D651" s="4" t="s">
        <v>9</v>
      </c>
      <c r="E651" s="4" t="s">
        <v>37</v>
      </c>
      <c r="F651" s="4" t="s">
        <v>37</v>
      </c>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c r="BP651" s="39"/>
      <c r="BQ651" s="39"/>
      <c r="BR651" s="39"/>
      <c r="BS651" s="39"/>
      <c r="BT651" s="39"/>
      <c r="BU651" s="39"/>
      <c r="BV651" s="39"/>
      <c r="BW651" s="39"/>
      <c r="BX651" s="39"/>
      <c r="BY651" s="39"/>
      <c r="BZ651" s="39"/>
      <c r="CA651" s="39"/>
      <c r="CB651" s="39"/>
      <c r="CC651" s="39"/>
      <c r="CD651" s="39"/>
      <c r="CE651" s="39"/>
      <c r="CF651" s="39"/>
      <c r="CG651" s="39"/>
      <c r="CH651" s="39"/>
      <c r="CI651" s="39"/>
      <c r="CJ651" s="39"/>
      <c r="CK651" s="39"/>
      <c r="CL651" s="39"/>
      <c r="CM651" s="39"/>
      <c r="CN651" s="39"/>
      <c r="CO651" s="39"/>
      <c r="CP651" s="39"/>
      <c r="CQ651" s="39"/>
      <c r="CR651" s="39"/>
      <c r="CS651" s="39"/>
      <c r="CT651" s="39"/>
      <c r="CU651" s="39"/>
      <c r="CV651" s="39"/>
      <c r="CW651" s="39"/>
      <c r="CX651" s="39"/>
      <c r="CY651" s="39"/>
      <c r="CZ651" s="39"/>
      <c r="DA651" s="39"/>
      <c r="DB651" s="39"/>
      <c r="DC651" s="39"/>
      <c r="DD651" s="39"/>
      <c r="DE651" s="39"/>
      <c r="DF651" s="39"/>
      <c r="DG651" s="39"/>
    </row>
    <row r="652" spans="1:111" ht="18" customHeight="1" x14ac:dyDescent="0.25">
      <c r="A652" s="14" t="s">
        <v>1082</v>
      </c>
      <c r="B652" s="28"/>
      <c r="C652" s="15">
        <f>5.2*1200</f>
        <v>6240</v>
      </c>
      <c r="D652" s="4" t="s">
        <v>9</v>
      </c>
      <c r="E652" s="4" t="s">
        <v>37</v>
      </c>
      <c r="F652" s="4" t="s">
        <v>37</v>
      </c>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c r="BP652" s="39"/>
      <c r="BQ652" s="39"/>
      <c r="BR652" s="39"/>
      <c r="BS652" s="39"/>
      <c r="BT652" s="39"/>
      <c r="BU652" s="39"/>
      <c r="BV652" s="39"/>
      <c r="BW652" s="39"/>
      <c r="BX652" s="39"/>
      <c r="BY652" s="39"/>
      <c r="BZ652" s="39"/>
      <c r="CA652" s="39"/>
      <c r="CB652" s="39"/>
      <c r="CC652" s="39"/>
      <c r="CD652" s="39"/>
      <c r="CE652" s="39"/>
      <c r="CF652" s="39"/>
      <c r="CG652" s="39"/>
      <c r="CH652" s="39"/>
      <c r="CI652" s="39"/>
      <c r="CJ652" s="39"/>
      <c r="CK652" s="39"/>
      <c r="CL652" s="39"/>
      <c r="CM652" s="39"/>
      <c r="CN652" s="39"/>
      <c r="CO652" s="39"/>
      <c r="CP652" s="39"/>
      <c r="CQ652" s="39"/>
      <c r="CR652" s="39"/>
      <c r="CS652" s="39"/>
      <c r="CT652" s="39"/>
      <c r="CU652" s="39"/>
      <c r="CV652" s="39"/>
      <c r="CW652" s="39"/>
      <c r="CX652" s="39"/>
      <c r="CY652" s="39"/>
      <c r="CZ652" s="39"/>
      <c r="DA652" s="39"/>
      <c r="DB652" s="39"/>
      <c r="DC652" s="39"/>
      <c r="DD652" s="39"/>
      <c r="DE652" s="39"/>
      <c r="DF652" s="39"/>
      <c r="DG652" s="39"/>
    </row>
    <row r="653" spans="1:111" ht="18" customHeight="1" x14ac:dyDescent="0.25">
      <c r="A653" s="14" t="s">
        <v>1140</v>
      </c>
      <c r="B653" s="28"/>
      <c r="C653" s="15">
        <v>1000</v>
      </c>
      <c r="D653" s="4" t="s">
        <v>9</v>
      </c>
      <c r="E653" s="4" t="s">
        <v>37</v>
      </c>
      <c r="F653" s="4" t="s">
        <v>37</v>
      </c>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c r="BR653" s="39"/>
      <c r="BS653" s="39"/>
      <c r="BT653" s="39"/>
      <c r="BU653" s="39"/>
      <c r="BV653" s="39"/>
      <c r="BW653" s="39"/>
      <c r="BX653" s="39"/>
      <c r="BY653" s="39"/>
      <c r="BZ653" s="39"/>
      <c r="CA653" s="39"/>
      <c r="CB653" s="39"/>
      <c r="CC653" s="39"/>
      <c r="CD653" s="39"/>
      <c r="CE653" s="39"/>
      <c r="CF653" s="39"/>
      <c r="CG653" s="39"/>
      <c r="CH653" s="39"/>
      <c r="CI653" s="39"/>
      <c r="CJ653" s="39"/>
      <c r="CK653" s="39"/>
      <c r="CL653" s="39"/>
      <c r="CM653" s="39"/>
      <c r="CN653" s="39"/>
      <c r="CO653" s="39"/>
      <c r="CP653" s="39"/>
      <c r="CQ653" s="39"/>
      <c r="CR653" s="39"/>
      <c r="CS653" s="39"/>
      <c r="CT653" s="39"/>
      <c r="CU653" s="39"/>
      <c r="CV653" s="39"/>
      <c r="CW653" s="39"/>
      <c r="CX653" s="39"/>
      <c r="CY653" s="39"/>
      <c r="CZ653" s="39"/>
      <c r="DA653" s="39"/>
      <c r="DB653" s="39"/>
      <c r="DC653" s="39"/>
      <c r="DD653" s="39"/>
      <c r="DE653" s="39"/>
      <c r="DF653" s="39"/>
      <c r="DG653" s="39"/>
    </row>
    <row r="654" spans="1:111" ht="42" customHeight="1" x14ac:dyDescent="0.25">
      <c r="A654" s="14" t="s">
        <v>1156</v>
      </c>
      <c r="B654" s="28"/>
      <c r="C654" s="15">
        <v>1106</v>
      </c>
      <c r="D654" s="4" t="s">
        <v>9</v>
      </c>
      <c r="E654" s="4" t="s">
        <v>37</v>
      </c>
      <c r="F654" s="4" t="s">
        <v>38</v>
      </c>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c r="BP654" s="39"/>
      <c r="BQ654" s="39"/>
      <c r="BR654" s="39"/>
      <c r="BS654" s="39"/>
      <c r="BT654" s="39"/>
      <c r="BU654" s="39"/>
      <c r="BV654" s="39"/>
      <c r="BW654" s="39"/>
      <c r="BX654" s="39"/>
      <c r="BY654" s="39"/>
      <c r="BZ654" s="39"/>
      <c r="CA654" s="39"/>
      <c r="CB654" s="39"/>
      <c r="CC654" s="39"/>
      <c r="CD654" s="39"/>
      <c r="CE654" s="39"/>
      <c r="CF654" s="39"/>
      <c r="CG654" s="39"/>
      <c r="CH654" s="39"/>
      <c r="CI654" s="39"/>
      <c r="CJ654" s="39"/>
      <c r="CK654" s="39"/>
      <c r="CL654" s="39"/>
      <c r="CM654" s="39"/>
      <c r="CN654" s="39"/>
      <c r="CO654" s="39"/>
      <c r="CP654" s="39"/>
      <c r="CQ654" s="39"/>
      <c r="CR654" s="39"/>
      <c r="CS654" s="39"/>
      <c r="CT654" s="39"/>
      <c r="CU654" s="39"/>
      <c r="CV654" s="39"/>
      <c r="CW654" s="39"/>
      <c r="CX654" s="39"/>
      <c r="CY654" s="39"/>
      <c r="CZ654" s="39"/>
      <c r="DA654" s="39"/>
      <c r="DB654" s="39"/>
      <c r="DC654" s="39"/>
      <c r="DD654" s="39"/>
      <c r="DE654" s="39"/>
      <c r="DF654" s="39"/>
      <c r="DG654" s="39"/>
    </row>
    <row r="655" spans="1:111" ht="19.5" customHeight="1" x14ac:dyDescent="0.25">
      <c r="A655" s="14" t="s">
        <v>1157</v>
      </c>
      <c r="B655" s="28"/>
      <c r="C655" s="15">
        <v>7027.8</v>
      </c>
      <c r="D655" s="4" t="s">
        <v>9</v>
      </c>
      <c r="E655" s="4" t="s">
        <v>37</v>
      </c>
      <c r="F655" s="4" t="s">
        <v>38</v>
      </c>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c r="BP655" s="39"/>
      <c r="BQ655" s="39"/>
      <c r="BR655" s="39"/>
      <c r="BS655" s="39"/>
      <c r="BT655" s="39"/>
      <c r="BU655" s="39"/>
      <c r="BV655" s="39"/>
      <c r="BW655" s="39"/>
      <c r="BX655" s="39"/>
      <c r="BY655" s="39"/>
      <c r="BZ655" s="39"/>
      <c r="CA655" s="39"/>
      <c r="CB655" s="39"/>
      <c r="CC655" s="39"/>
      <c r="CD655" s="39"/>
      <c r="CE655" s="39"/>
      <c r="CF655" s="39"/>
      <c r="CG655" s="39"/>
      <c r="CH655" s="39"/>
      <c r="CI655" s="39"/>
      <c r="CJ655" s="39"/>
      <c r="CK655" s="39"/>
      <c r="CL655" s="39"/>
      <c r="CM655" s="39"/>
      <c r="CN655" s="39"/>
      <c r="CO655" s="39"/>
      <c r="CP655" s="39"/>
      <c r="CQ655" s="39"/>
      <c r="CR655" s="39"/>
      <c r="CS655" s="39"/>
      <c r="CT655" s="39"/>
      <c r="CU655" s="39"/>
      <c r="CV655" s="39"/>
      <c r="CW655" s="39"/>
      <c r="CX655" s="39"/>
      <c r="CY655" s="39"/>
      <c r="CZ655" s="39"/>
      <c r="DA655" s="39"/>
      <c r="DB655" s="39"/>
      <c r="DC655" s="39"/>
      <c r="DD655" s="39"/>
      <c r="DE655" s="39"/>
      <c r="DF655" s="39"/>
      <c r="DG655" s="39"/>
    </row>
    <row r="656" spans="1:111" ht="22.5" customHeight="1" x14ac:dyDescent="0.25">
      <c r="A656" s="14" t="s">
        <v>1082</v>
      </c>
      <c r="B656" s="28"/>
      <c r="C656" s="15">
        <v>6090</v>
      </c>
      <c r="D656" s="4" t="s">
        <v>9</v>
      </c>
      <c r="E656" s="4" t="s">
        <v>37</v>
      </c>
      <c r="F656" s="4" t="s">
        <v>37</v>
      </c>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c r="BR656" s="39"/>
      <c r="BS656" s="39"/>
      <c r="BT656" s="39"/>
      <c r="BU656" s="39"/>
      <c r="BV656" s="39"/>
      <c r="BW656" s="39"/>
      <c r="BX656" s="39"/>
      <c r="BY656" s="39"/>
      <c r="BZ656" s="39"/>
      <c r="CA656" s="39"/>
      <c r="CB656" s="39"/>
      <c r="CC656" s="39"/>
      <c r="CD656" s="39"/>
      <c r="CE656" s="39"/>
      <c r="CF656" s="39"/>
      <c r="CG656" s="39"/>
      <c r="CH656" s="39"/>
      <c r="CI656" s="39"/>
      <c r="CJ656" s="39"/>
      <c r="CK656" s="39"/>
      <c r="CL656" s="39"/>
      <c r="CM656" s="39"/>
      <c r="CN656" s="39"/>
      <c r="CO656" s="39"/>
      <c r="CP656" s="39"/>
      <c r="CQ656" s="39"/>
      <c r="CR656" s="39"/>
      <c r="CS656" s="39"/>
      <c r="CT656" s="39"/>
      <c r="CU656" s="39"/>
      <c r="CV656" s="39"/>
      <c r="CW656" s="39"/>
      <c r="CX656" s="39"/>
      <c r="CY656" s="39"/>
      <c r="CZ656" s="39"/>
      <c r="DA656" s="39"/>
      <c r="DB656" s="39"/>
      <c r="DC656" s="39"/>
      <c r="DD656" s="39"/>
      <c r="DE656" s="39"/>
      <c r="DF656" s="39"/>
      <c r="DG656" s="39"/>
    </row>
    <row r="657" spans="1:111" ht="19.5" customHeight="1" x14ac:dyDescent="0.25">
      <c r="A657" s="14" t="s">
        <v>1186</v>
      </c>
      <c r="B657" s="28"/>
      <c r="C657" s="15">
        <v>10055</v>
      </c>
      <c r="D657" s="4" t="s">
        <v>9</v>
      </c>
      <c r="E657" s="4" t="s">
        <v>38</v>
      </c>
      <c r="F657" s="4" t="s">
        <v>38</v>
      </c>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c r="BR657" s="39"/>
      <c r="BS657" s="39"/>
      <c r="BT657" s="39"/>
      <c r="BU657" s="39"/>
      <c r="BV657" s="39"/>
      <c r="BW657" s="39"/>
      <c r="BX657" s="39"/>
      <c r="BY657" s="39"/>
      <c r="BZ657" s="39"/>
      <c r="CA657" s="39"/>
      <c r="CB657" s="39"/>
      <c r="CC657" s="39"/>
      <c r="CD657" s="39"/>
      <c r="CE657" s="39"/>
      <c r="CF657" s="39"/>
      <c r="CG657" s="39"/>
      <c r="CH657" s="39"/>
      <c r="CI657" s="39"/>
      <c r="CJ657" s="39"/>
      <c r="CK657" s="39"/>
      <c r="CL657" s="39"/>
      <c r="CM657" s="39"/>
      <c r="CN657" s="39"/>
      <c r="CO657" s="39"/>
      <c r="CP657" s="39"/>
      <c r="CQ657" s="39"/>
      <c r="CR657" s="39"/>
      <c r="CS657" s="39"/>
      <c r="CT657" s="39"/>
      <c r="CU657" s="39"/>
      <c r="CV657" s="39"/>
      <c r="CW657" s="39"/>
      <c r="CX657" s="39"/>
      <c r="CY657" s="39"/>
      <c r="CZ657" s="39"/>
      <c r="DA657" s="39"/>
      <c r="DB657" s="39"/>
      <c r="DC657" s="39"/>
      <c r="DD657" s="39"/>
      <c r="DE657" s="39"/>
      <c r="DF657" s="39"/>
      <c r="DG657" s="39"/>
    </row>
    <row r="658" spans="1:111" ht="19.5" customHeight="1" x14ac:dyDescent="0.25">
      <c r="A658" s="14" t="s">
        <v>1202</v>
      </c>
      <c r="B658" s="28"/>
      <c r="C658" s="15">
        <v>370</v>
      </c>
      <c r="D658" s="4" t="s">
        <v>9</v>
      </c>
      <c r="E658" s="4" t="s">
        <v>38</v>
      </c>
      <c r="F658" s="4" t="s">
        <v>38</v>
      </c>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c r="BR658" s="39"/>
      <c r="BS658" s="39"/>
      <c r="BT658" s="39"/>
      <c r="BU658" s="39"/>
      <c r="BV658" s="39"/>
      <c r="BW658" s="39"/>
      <c r="BX658" s="39"/>
      <c r="BY658" s="39"/>
      <c r="BZ658" s="39"/>
      <c r="CA658" s="39"/>
      <c r="CB658" s="39"/>
      <c r="CC658" s="39"/>
      <c r="CD658" s="39"/>
      <c r="CE658" s="39"/>
      <c r="CF658" s="39"/>
      <c r="CG658" s="39"/>
      <c r="CH658" s="39"/>
      <c r="CI658" s="39"/>
      <c r="CJ658" s="39"/>
      <c r="CK658" s="39"/>
      <c r="CL658" s="39"/>
      <c r="CM658" s="39"/>
      <c r="CN658" s="39"/>
      <c r="CO658" s="39"/>
      <c r="CP658" s="39"/>
      <c r="CQ658" s="39"/>
      <c r="CR658" s="39"/>
      <c r="CS658" s="39"/>
      <c r="CT658" s="39"/>
      <c r="CU658" s="39"/>
      <c r="CV658" s="39"/>
      <c r="CW658" s="39"/>
      <c r="CX658" s="39"/>
      <c r="CY658" s="39"/>
      <c r="CZ658" s="39"/>
      <c r="DA658" s="39"/>
      <c r="DB658" s="39"/>
      <c r="DC658" s="39"/>
      <c r="DD658" s="39"/>
      <c r="DE658" s="39"/>
      <c r="DF658" s="39"/>
      <c r="DG658" s="39"/>
    </row>
    <row r="659" spans="1:111" ht="19.5" customHeight="1" x14ac:dyDescent="0.25">
      <c r="A659" s="14" t="s">
        <v>1202</v>
      </c>
      <c r="B659" s="28"/>
      <c r="C659" s="15">
        <v>493</v>
      </c>
      <c r="D659" s="4" t="s">
        <v>9</v>
      </c>
      <c r="E659" s="4" t="s">
        <v>38</v>
      </c>
      <c r="F659" s="4" t="s">
        <v>38</v>
      </c>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c r="BS659" s="39"/>
      <c r="BT659" s="39"/>
      <c r="BU659" s="39"/>
      <c r="BV659" s="39"/>
      <c r="BW659" s="39"/>
      <c r="BX659" s="39"/>
      <c r="BY659" s="39"/>
      <c r="BZ659" s="39"/>
      <c r="CA659" s="39"/>
      <c r="CB659" s="39"/>
      <c r="CC659" s="39"/>
      <c r="CD659" s="39"/>
      <c r="CE659" s="39"/>
      <c r="CF659" s="39"/>
      <c r="CG659" s="39"/>
      <c r="CH659" s="39"/>
      <c r="CI659" s="39"/>
      <c r="CJ659" s="39"/>
      <c r="CK659" s="39"/>
      <c r="CL659" s="39"/>
      <c r="CM659" s="39"/>
      <c r="CN659" s="39"/>
      <c r="CO659" s="39"/>
      <c r="CP659" s="39"/>
      <c r="CQ659" s="39"/>
      <c r="CR659" s="39"/>
      <c r="CS659" s="39"/>
      <c r="CT659" s="39"/>
      <c r="CU659" s="39"/>
      <c r="CV659" s="39"/>
      <c r="CW659" s="39"/>
      <c r="CX659" s="39"/>
      <c r="CY659" s="39"/>
      <c r="CZ659" s="39"/>
      <c r="DA659" s="39"/>
      <c r="DB659" s="39"/>
      <c r="DC659" s="39"/>
      <c r="DD659" s="39"/>
      <c r="DE659" s="39"/>
      <c r="DF659" s="39"/>
      <c r="DG659" s="39"/>
    </row>
    <row r="660" spans="1:111" ht="19.5" customHeight="1" x14ac:dyDescent="0.25">
      <c r="A660" s="14" t="s">
        <v>1210</v>
      </c>
      <c r="B660" s="28"/>
      <c r="C660" s="15">
        <f>5.704*1926</f>
        <v>10985.903999999999</v>
      </c>
      <c r="D660" s="4" t="s">
        <v>9</v>
      </c>
      <c r="E660" s="4" t="s">
        <v>38</v>
      </c>
      <c r="F660" s="4" t="s">
        <v>38</v>
      </c>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c r="BS660" s="39"/>
      <c r="BT660" s="39"/>
      <c r="BU660" s="39"/>
      <c r="BV660" s="39"/>
      <c r="BW660" s="39"/>
      <c r="BX660" s="39"/>
      <c r="BY660" s="39"/>
      <c r="BZ660" s="39"/>
      <c r="CA660" s="39"/>
      <c r="CB660" s="39"/>
      <c r="CC660" s="39"/>
      <c r="CD660" s="39"/>
      <c r="CE660" s="39"/>
      <c r="CF660" s="39"/>
      <c r="CG660" s="39"/>
      <c r="CH660" s="39"/>
      <c r="CI660" s="39"/>
      <c r="CJ660" s="39"/>
      <c r="CK660" s="39"/>
      <c r="CL660" s="39"/>
      <c r="CM660" s="39"/>
      <c r="CN660" s="39"/>
      <c r="CO660" s="39"/>
      <c r="CP660" s="39"/>
      <c r="CQ660" s="39"/>
      <c r="CR660" s="39"/>
      <c r="CS660" s="39"/>
      <c r="CT660" s="39"/>
      <c r="CU660" s="39"/>
      <c r="CV660" s="39"/>
      <c r="CW660" s="39"/>
      <c r="CX660" s="39"/>
      <c r="CY660" s="39"/>
      <c r="CZ660" s="39"/>
      <c r="DA660" s="39"/>
      <c r="DB660" s="39"/>
      <c r="DC660" s="39"/>
      <c r="DD660" s="39"/>
      <c r="DE660" s="39"/>
      <c r="DF660" s="39"/>
      <c r="DG660" s="39"/>
    </row>
    <row r="661" spans="1:111" ht="19.5" customHeight="1" x14ac:dyDescent="0.25">
      <c r="A661" s="14" t="s">
        <v>1216</v>
      </c>
      <c r="B661" s="28"/>
      <c r="C661" s="15">
        <v>1276.5</v>
      </c>
      <c r="D661" s="4" t="s">
        <v>9</v>
      </c>
      <c r="E661" s="4" t="s">
        <v>38</v>
      </c>
      <c r="F661" s="4" t="s">
        <v>22</v>
      </c>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c r="BR661" s="39"/>
      <c r="BS661" s="39"/>
      <c r="BT661" s="39"/>
      <c r="BU661" s="39"/>
      <c r="BV661" s="39"/>
      <c r="BW661" s="39"/>
      <c r="BX661" s="39"/>
      <c r="BY661" s="39"/>
      <c r="BZ661" s="39"/>
      <c r="CA661" s="39"/>
      <c r="CB661" s="39"/>
      <c r="CC661" s="39"/>
      <c r="CD661" s="39"/>
      <c r="CE661" s="39"/>
      <c r="CF661" s="39"/>
      <c r="CG661" s="39"/>
      <c r="CH661" s="39"/>
      <c r="CI661" s="39"/>
      <c r="CJ661" s="39"/>
      <c r="CK661" s="39"/>
      <c r="CL661" s="39"/>
      <c r="CM661" s="39"/>
      <c r="CN661" s="39"/>
      <c r="CO661" s="39"/>
      <c r="CP661" s="39"/>
      <c r="CQ661" s="39"/>
      <c r="CR661" s="39"/>
      <c r="CS661" s="39"/>
      <c r="CT661" s="39"/>
      <c r="CU661" s="39"/>
      <c r="CV661" s="39"/>
      <c r="CW661" s="39"/>
      <c r="CX661" s="39"/>
      <c r="CY661" s="39"/>
      <c r="CZ661" s="39"/>
      <c r="DA661" s="39"/>
      <c r="DB661" s="39"/>
      <c r="DC661" s="39"/>
      <c r="DD661" s="39"/>
      <c r="DE661" s="39"/>
      <c r="DF661" s="39"/>
      <c r="DG661" s="39"/>
    </row>
    <row r="662" spans="1:111" ht="28.5" customHeight="1" x14ac:dyDescent="0.25">
      <c r="A662" s="14" t="s">
        <v>1262</v>
      </c>
      <c r="B662" s="28"/>
      <c r="C662" s="15">
        <v>25</v>
      </c>
      <c r="D662" s="4" t="s">
        <v>9</v>
      </c>
      <c r="E662" s="4" t="s">
        <v>38</v>
      </c>
      <c r="F662" s="4" t="s">
        <v>38</v>
      </c>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c r="BR662" s="39"/>
      <c r="BS662" s="39"/>
      <c r="BT662" s="39"/>
      <c r="BU662" s="39"/>
      <c r="BV662" s="39"/>
      <c r="BW662" s="39"/>
      <c r="BX662" s="39"/>
      <c r="BY662" s="39"/>
      <c r="BZ662" s="39"/>
      <c r="CA662" s="39"/>
      <c r="CB662" s="39"/>
      <c r="CC662" s="39"/>
      <c r="CD662" s="39"/>
      <c r="CE662" s="39"/>
      <c r="CF662" s="39"/>
      <c r="CG662" s="39"/>
      <c r="CH662" s="39"/>
      <c r="CI662" s="39"/>
      <c r="CJ662" s="39"/>
      <c r="CK662" s="39"/>
      <c r="CL662" s="39"/>
      <c r="CM662" s="39"/>
      <c r="CN662" s="39"/>
      <c r="CO662" s="39"/>
      <c r="CP662" s="39"/>
      <c r="CQ662" s="39"/>
      <c r="CR662" s="39"/>
      <c r="CS662" s="39"/>
      <c r="CT662" s="39"/>
      <c r="CU662" s="39"/>
      <c r="CV662" s="39"/>
      <c r="CW662" s="39"/>
      <c r="CX662" s="39"/>
      <c r="CY662" s="39"/>
      <c r="CZ662" s="39"/>
      <c r="DA662" s="39"/>
      <c r="DB662" s="39"/>
      <c r="DC662" s="39"/>
      <c r="DD662" s="39"/>
      <c r="DE662" s="39"/>
      <c r="DF662" s="39"/>
      <c r="DG662" s="39"/>
    </row>
    <row r="663" spans="1:111" ht="20.25" customHeight="1" x14ac:dyDescent="0.25">
      <c r="A663" s="14" t="s">
        <v>1283</v>
      </c>
      <c r="B663" s="28"/>
      <c r="C663" s="15">
        <v>24702</v>
      </c>
      <c r="D663" s="4" t="s">
        <v>9</v>
      </c>
      <c r="E663" s="4" t="s">
        <v>22</v>
      </c>
      <c r="F663" s="4" t="s">
        <v>22</v>
      </c>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c r="BR663" s="39"/>
      <c r="BS663" s="39"/>
      <c r="BT663" s="39"/>
      <c r="BU663" s="39"/>
      <c r="BV663" s="39"/>
      <c r="BW663" s="39"/>
      <c r="BX663" s="39"/>
      <c r="BY663" s="39"/>
      <c r="BZ663" s="39"/>
      <c r="CA663" s="39"/>
      <c r="CB663" s="39"/>
      <c r="CC663" s="39"/>
      <c r="CD663" s="39"/>
      <c r="CE663" s="39"/>
      <c r="CF663" s="39"/>
      <c r="CG663" s="39"/>
      <c r="CH663" s="39"/>
      <c r="CI663" s="39"/>
      <c r="CJ663" s="39"/>
      <c r="CK663" s="39"/>
      <c r="CL663" s="39"/>
      <c r="CM663" s="39"/>
      <c r="CN663" s="39"/>
      <c r="CO663" s="39"/>
      <c r="CP663" s="39"/>
      <c r="CQ663" s="39"/>
      <c r="CR663" s="39"/>
      <c r="CS663" s="39"/>
      <c r="CT663" s="39"/>
      <c r="CU663" s="39"/>
      <c r="CV663" s="39"/>
      <c r="CW663" s="39"/>
      <c r="CX663" s="39"/>
      <c r="CY663" s="39"/>
      <c r="CZ663" s="39"/>
      <c r="DA663" s="39"/>
      <c r="DB663" s="39"/>
      <c r="DC663" s="39"/>
      <c r="DD663" s="39"/>
      <c r="DE663" s="39"/>
      <c r="DF663" s="39"/>
      <c r="DG663" s="39"/>
    </row>
    <row r="664" spans="1:111" ht="20.25" customHeight="1" x14ac:dyDescent="0.25">
      <c r="A664" s="14" t="s">
        <v>1284</v>
      </c>
      <c r="B664" s="28"/>
      <c r="C664" s="15">
        <v>24702</v>
      </c>
      <c r="D664" s="4" t="s">
        <v>9</v>
      </c>
      <c r="E664" s="4" t="s">
        <v>22</v>
      </c>
      <c r="F664" s="4" t="s">
        <v>22</v>
      </c>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c r="BS664" s="39"/>
      <c r="BT664" s="39"/>
      <c r="BU664" s="39"/>
      <c r="BV664" s="39"/>
      <c r="BW664" s="39"/>
      <c r="BX664" s="39"/>
      <c r="BY664" s="39"/>
      <c r="BZ664" s="39"/>
      <c r="CA664" s="39"/>
      <c r="CB664" s="39"/>
      <c r="CC664" s="39"/>
      <c r="CD664" s="39"/>
      <c r="CE664" s="39"/>
      <c r="CF664" s="39"/>
      <c r="CG664" s="39"/>
      <c r="CH664" s="39"/>
      <c r="CI664" s="39"/>
      <c r="CJ664" s="39"/>
      <c r="CK664" s="39"/>
      <c r="CL664" s="39"/>
      <c r="CM664" s="39"/>
      <c r="CN664" s="39"/>
      <c r="CO664" s="39"/>
      <c r="CP664" s="39"/>
      <c r="CQ664" s="39"/>
      <c r="CR664" s="39"/>
      <c r="CS664" s="39"/>
      <c r="CT664" s="39"/>
      <c r="CU664" s="39"/>
      <c r="CV664" s="39"/>
      <c r="CW664" s="39"/>
      <c r="CX664" s="39"/>
      <c r="CY664" s="39"/>
      <c r="CZ664" s="39"/>
      <c r="DA664" s="39"/>
      <c r="DB664" s="39"/>
      <c r="DC664" s="39"/>
      <c r="DD664" s="39"/>
      <c r="DE664" s="39"/>
      <c r="DF664" s="39"/>
      <c r="DG664" s="39"/>
    </row>
    <row r="665" spans="1:111" ht="20.25" customHeight="1" x14ac:dyDescent="0.25">
      <c r="A665" s="14" t="s">
        <v>1285</v>
      </c>
      <c r="B665" s="28"/>
      <c r="C665" s="15">
        <v>24702</v>
      </c>
      <c r="D665" s="4" t="s">
        <v>9</v>
      </c>
      <c r="E665" s="4" t="s">
        <v>22</v>
      </c>
      <c r="F665" s="4" t="s">
        <v>22</v>
      </c>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c r="BS665" s="39"/>
      <c r="BT665" s="39"/>
      <c r="BU665" s="39"/>
      <c r="BV665" s="39"/>
      <c r="BW665" s="39"/>
      <c r="BX665" s="39"/>
      <c r="BY665" s="39"/>
      <c r="BZ665" s="39"/>
      <c r="CA665" s="39"/>
      <c r="CB665" s="39"/>
      <c r="CC665" s="39"/>
      <c r="CD665" s="39"/>
      <c r="CE665" s="39"/>
      <c r="CF665" s="39"/>
      <c r="CG665" s="39"/>
      <c r="CH665" s="39"/>
      <c r="CI665" s="39"/>
      <c r="CJ665" s="39"/>
      <c r="CK665" s="39"/>
      <c r="CL665" s="39"/>
      <c r="CM665" s="39"/>
      <c r="CN665" s="39"/>
      <c r="CO665" s="39"/>
      <c r="CP665" s="39"/>
      <c r="CQ665" s="39"/>
      <c r="CR665" s="39"/>
      <c r="CS665" s="39"/>
      <c r="CT665" s="39"/>
      <c r="CU665" s="39"/>
      <c r="CV665" s="39"/>
      <c r="CW665" s="39"/>
      <c r="CX665" s="39"/>
      <c r="CY665" s="39"/>
      <c r="CZ665" s="39"/>
      <c r="DA665" s="39"/>
      <c r="DB665" s="39"/>
      <c r="DC665" s="39"/>
      <c r="DD665" s="39"/>
      <c r="DE665" s="39"/>
      <c r="DF665" s="39"/>
      <c r="DG665" s="39"/>
    </row>
    <row r="666" spans="1:111" ht="20.25" customHeight="1" x14ac:dyDescent="0.25">
      <c r="A666" s="14" t="s">
        <v>1286</v>
      </c>
      <c r="B666" s="28"/>
      <c r="C666" s="15">
        <v>28819</v>
      </c>
      <c r="D666" s="4" t="s">
        <v>9</v>
      </c>
      <c r="E666" s="4" t="s">
        <v>22</v>
      </c>
      <c r="F666" s="4" t="s">
        <v>22</v>
      </c>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c r="BR666" s="39"/>
      <c r="BS666" s="39"/>
      <c r="BT666" s="39"/>
      <c r="BU666" s="39"/>
      <c r="BV666" s="39"/>
      <c r="BW666" s="39"/>
      <c r="BX666" s="39"/>
      <c r="BY666" s="39"/>
      <c r="BZ666" s="39"/>
      <c r="CA666" s="39"/>
      <c r="CB666" s="39"/>
      <c r="CC666" s="39"/>
      <c r="CD666" s="39"/>
      <c r="CE666" s="39"/>
      <c r="CF666" s="39"/>
      <c r="CG666" s="39"/>
      <c r="CH666" s="39"/>
      <c r="CI666" s="39"/>
      <c r="CJ666" s="39"/>
      <c r="CK666" s="39"/>
      <c r="CL666" s="39"/>
      <c r="CM666" s="39"/>
      <c r="CN666" s="39"/>
      <c r="CO666" s="39"/>
      <c r="CP666" s="39"/>
      <c r="CQ666" s="39"/>
      <c r="CR666" s="39"/>
      <c r="CS666" s="39"/>
      <c r="CT666" s="39"/>
      <c r="CU666" s="39"/>
      <c r="CV666" s="39"/>
      <c r="CW666" s="39"/>
      <c r="CX666" s="39"/>
      <c r="CY666" s="39"/>
      <c r="CZ666" s="39"/>
      <c r="DA666" s="39"/>
      <c r="DB666" s="39"/>
      <c r="DC666" s="39"/>
      <c r="DD666" s="39"/>
      <c r="DE666" s="39"/>
      <c r="DF666" s="39"/>
      <c r="DG666" s="39"/>
    </row>
    <row r="667" spans="1:111" ht="26.25" customHeight="1" x14ac:dyDescent="0.25">
      <c r="A667" s="14" t="s">
        <v>1304</v>
      </c>
      <c r="B667" s="28"/>
      <c r="C667" s="15">
        <v>178</v>
      </c>
      <c r="D667" s="4" t="s">
        <v>9</v>
      </c>
      <c r="E667" s="4" t="s">
        <v>22</v>
      </c>
      <c r="F667" s="4" t="s">
        <v>22</v>
      </c>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c r="BR667" s="39"/>
      <c r="BS667" s="39"/>
      <c r="BT667" s="39"/>
      <c r="BU667" s="39"/>
      <c r="BV667" s="39"/>
      <c r="BW667" s="39"/>
      <c r="BX667" s="39"/>
      <c r="BY667" s="39"/>
      <c r="BZ667" s="39"/>
      <c r="CA667" s="39"/>
      <c r="CB667" s="39"/>
      <c r="CC667" s="39"/>
      <c r="CD667" s="39"/>
      <c r="CE667" s="39"/>
      <c r="CF667" s="39"/>
      <c r="CG667" s="39"/>
      <c r="CH667" s="39"/>
      <c r="CI667" s="39"/>
      <c r="CJ667" s="39"/>
      <c r="CK667" s="39"/>
      <c r="CL667" s="39"/>
      <c r="CM667" s="39"/>
      <c r="CN667" s="39"/>
      <c r="CO667" s="39"/>
      <c r="CP667" s="39"/>
      <c r="CQ667" s="39"/>
      <c r="CR667" s="39"/>
      <c r="CS667" s="39"/>
      <c r="CT667" s="39"/>
      <c r="CU667" s="39"/>
      <c r="CV667" s="39"/>
      <c r="CW667" s="39"/>
      <c r="CX667" s="39"/>
      <c r="CY667" s="39"/>
      <c r="CZ667" s="39"/>
      <c r="DA667" s="39"/>
      <c r="DB667" s="39"/>
      <c r="DC667" s="39"/>
      <c r="DD667" s="39"/>
      <c r="DE667" s="39"/>
      <c r="DF667" s="39"/>
      <c r="DG667" s="39"/>
    </row>
    <row r="668" spans="1:111" ht="29.25" customHeight="1" x14ac:dyDescent="0.25">
      <c r="A668" s="14" t="s">
        <v>1305</v>
      </c>
      <c r="B668" s="28"/>
      <c r="C668" s="15">
        <v>297</v>
      </c>
      <c r="D668" s="4" t="s">
        <v>9</v>
      </c>
      <c r="E668" s="4" t="s">
        <v>22</v>
      </c>
      <c r="F668" s="4" t="s">
        <v>22</v>
      </c>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c r="BR668" s="39"/>
      <c r="BS668" s="39"/>
      <c r="BT668" s="39"/>
      <c r="BU668" s="39"/>
      <c r="BV668" s="39"/>
      <c r="BW668" s="39"/>
      <c r="BX668" s="39"/>
      <c r="BY668" s="39"/>
      <c r="BZ668" s="39"/>
      <c r="CA668" s="39"/>
      <c r="CB668" s="39"/>
      <c r="CC668" s="39"/>
      <c r="CD668" s="39"/>
      <c r="CE668" s="39"/>
      <c r="CF668" s="39"/>
      <c r="CG668" s="39"/>
      <c r="CH668" s="39"/>
      <c r="CI668" s="39"/>
      <c r="CJ668" s="39"/>
      <c r="CK668" s="39"/>
      <c r="CL668" s="39"/>
      <c r="CM668" s="39"/>
      <c r="CN668" s="39"/>
      <c r="CO668" s="39"/>
      <c r="CP668" s="39"/>
      <c r="CQ668" s="39"/>
      <c r="CR668" s="39"/>
      <c r="CS668" s="39"/>
      <c r="CT668" s="39"/>
      <c r="CU668" s="39"/>
      <c r="CV668" s="39"/>
      <c r="CW668" s="39"/>
      <c r="CX668" s="39"/>
      <c r="CY668" s="39"/>
      <c r="CZ668" s="39"/>
      <c r="DA668" s="39"/>
      <c r="DB668" s="39"/>
      <c r="DC668" s="39"/>
      <c r="DD668" s="39"/>
      <c r="DE668" s="39"/>
      <c r="DF668" s="39"/>
      <c r="DG668" s="39"/>
    </row>
    <row r="669" spans="1:111" ht="30" customHeight="1" x14ac:dyDescent="0.25">
      <c r="A669" s="14" t="s">
        <v>1306</v>
      </c>
      <c r="B669" s="28"/>
      <c r="C669" s="15">
        <v>118</v>
      </c>
      <c r="D669" s="4" t="s">
        <v>9</v>
      </c>
      <c r="E669" s="4" t="s">
        <v>22</v>
      </c>
      <c r="F669" s="4" t="s">
        <v>22</v>
      </c>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c r="BR669" s="39"/>
      <c r="BS669" s="39"/>
      <c r="BT669" s="39"/>
      <c r="BU669" s="39"/>
      <c r="BV669" s="39"/>
      <c r="BW669" s="39"/>
      <c r="BX669" s="39"/>
      <c r="BY669" s="39"/>
      <c r="BZ669" s="39"/>
      <c r="CA669" s="39"/>
      <c r="CB669" s="39"/>
      <c r="CC669" s="39"/>
      <c r="CD669" s="39"/>
      <c r="CE669" s="39"/>
      <c r="CF669" s="39"/>
      <c r="CG669" s="39"/>
      <c r="CH669" s="39"/>
      <c r="CI669" s="39"/>
      <c r="CJ669" s="39"/>
      <c r="CK669" s="39"/>
      <c r="CL669" s="39"/>
      <c r="CM669" s="39"/>
      <c r="CN669" s="39"/>
      <c r="CO669" s="39"/>
      <c r="CP669" s="39"/>
      <c r="CQ669" s="39"/>
      <c r="CR669" s="39"/>
      <c r="CS669" s="39"/>
      <c r="CT669" s="39"/>
      <c r="CU669" s="39"/>
      <c r="CV669" s="39"/>
      <c r="CW669" s="39"/>
      <c r="CX669" s="39"/>
      <c r="CY669" s="39"/>
      <c r="CZ669" s="39"/>
      <c r="DA669" s="39"/>
      <c r="DB669" s="39"/>
      <c r="DC669" s="39"/>
      <c r="DD669" s="39"/>
      <c r="DE669" s="39"/>
      <c r="DF669" s="39"/>
      <c r="DG669" s="39"/>
    </row>
    <row r="670" spans="1:111" s="47" customFormat="1" ht="26.25" customHeight="1" x14ac:dyDescent="0.25">
      <c r="A670" s="1" t="s">
        <v>800</v>
      </c>
      <c r="B670" s="135"/>
      <c r="C670" s="36"/>
      <c r="D670" s="8"/>
      <c r="E670" s="136"/>
      <c r="F670" s="136"/>
    </row>
    <row r="671" spans="1:111" s="39" customFormat="1" ht="19.5" customHeight="1" x14ac:dyDescent="0.25">
      <c r="A671" s="40" t="s">
        <v>68</v>
      </c>
      <c r="B671" s="43"/>
      <c r="C671" s="36">
        <v>6000</v>
      </c>
      <c r="D671" s="41" t="s">
        <v>9</v>
      </c>
      <c r="E671" s="41" t="s">
        <v>12</v>
      </c>
      <c r="F671" s="41" t="s">
        <v>22</v>
      </c>
    </row>
    <row r="672" spans="1:111" s="39" customFormat="1" ht="39.75" customHeight="1" x14ac:dyDescent="0.25">
      <c r="A672" s="40" t="s">
        <v>265</v>
      </c>
      <c r="B672" s="43" t="s">
        <v>70</v>
      </c>
      <c r="C672" s="36">
        <v>15000</v>
      </c>
      <c r="D672" s="41" t="s">
        <v>9</v>
      </c>
      <c r="E672" s="105" t="s">
        <v>37</v>
      </c>
      <c r="F672" s="64" t="s">
        <v>38</v>
      </c>
    </row>
    <row r="673" spans="1:209" s="98" customFormat="1" ht="44.25" customHeight="1" x14ac:dyDescent="0.25">
      <c r="A673" s="7" t="s">
        <v>71</v>
      </c>
      <c r="B673" s="43" t="s">
        <v>72</v>
      </c>
      <c r="C673" s="93" t="s">
        <v>268</v>
      </c>
      <c r="D673" s="41" t="s">
        <v>9</v>
      </c>
      <c r="E673" s="105" t="s">
        <v>37</v>
      </c>
      <c r="F673" s="64" t="s">
        <v>38</v>
      </c>
    </row>
    <row r="674" spans="1:209" s="98" customFormat="1" ht="19.5" customHeight="1" x14ac:dyDescent="0.25">
      <c r="A674" s="180" t="s">
        <v>1241</v>
      </c>
      <c r="B674" s="28" t="s">
        <v>1242</v>
      </c>
      <c r="C674" s="70">
        <v>1950</v>
      </c>
      <c r="D674" s="4" t="s">
        <v>9</v>
      </c>
      <c r="E674" s="71" t="s">
        <v>22</v>
      </c>
      <c r="F674" s="72" t="s">
        <v>22</v>
      </c>
    </row>
    <row r="675" spans="1:209" s="39" customFormat="1" ht="35.25" customHeight="1" x14ac:dyDescent="0.25">
      <c r="A675" s="14" t="s">
        <v>266</v>
      </c>
      <c r="B675" s="28" t="s">
        <v>80</v>
      </c>
      <c r="C675" s="15">
        <v>1320</v>
      </c>
      <c r="D675" s="4" t="s">
        <v>9</v>
      </c>
      <c r="E675" s="2" t="s">
        <v>38</v>
      </c>
      <c r="F675" s="2" t="s">
        <v>22</v>
      </c>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c r="BN675" s="37"/>
      <c r="BO675" s="37"/>
      <c r="BP675" s="37"/>
      <c r="BQ675" s="37"/>
      <c r="BR675" s="37"/>
      <c r="BS675" s="37"/>
      <c r="BT675" s="37"/>
      <c r="BU675" s="37"/>
      <c r="BV675" s="37"/>
      <c r="BW675" s="37"/>
      <c r="BX675" s="37"/>
      <c r="BY675" s="37"/>
      <c r="BZ675" s="37"/>
      <c r="CA675" s="37"/>
      <c r="CB675" s="37"/>
      <c r="CC675" s="37"/>
      <c r="CD675" s="37"/>
      <c r="CE675" s="37"/>
      <c r="CF675" s="37"/>
      <c r="CG675" s="37"/>
      <c r="CH675" s="37"/>
      <c r="CI675" s="37"/>
      <c r="CJ675" s="37"/>
      <c r="CK675" s="37"/>
      <c r="CL675" s="37"/>
      <c r="CM675" s="37"/>
      <c r="CN675" s="37"/>
      <c r="CO675" s="37"/>
      <c r="CP675" s="37"/>
      <c r="CQ675" s="37"/>
      <c r="CR675" s="37"/>
      <c r="CS675" s="37"/>
      <c r="CT675" s="37"/>
      <c r="CU675" s="37"/>
      <c r="CV675" s="37"/>
      <c r="CW675" s="37"/>
      <c r="CX675" s="37"/>
      <c r="CY675" s="37"/>
      <c r="CZ675" s="37"/>
      <c r="DA675" s="37"/>
      <c r="DB675" s="37"/>
      <c r="DC675" s="37"/>
      <c r="DD675" s="37"/>
      <c r="DE675" s="37"/>
      <c r="DF675" s="37"/>
      <c r="DG675" s="37"/>
      <c r="DH675" s="37"/>
      <c r="DI675" s="37"/>
      <c r="DJ675" s="37"/>
      <c r="DK675" s="37"/>
      <c r="DL675" s="37"/>
      <c r="DM675" s="37"/>
      <c r="DN675" s="37"/>
      <c r="DO675" s="37"/>
      <c r="DP675" s="37"/>
      <c r="DQ675" s="37"/>
      <c r="DR675" s="37"/>
      <c r="DS675" s="37"/>
      <c r="DT675" s="37"/>
      <c r="DU675" s="37"/>
      <c r="DV675" s="37"/>
      <c r="DW675" s="37"/>
      <c r="DX675" s="37"/>
      <c r="DY675" s="37"/>
      <c r="DZ675" s="37"/>
      <c r="EA675" s="37"/>
      <c r="EB675" s="37"/>
      <c r="EC675" s="37"/>
      <c r="ED675" s="37"/>
      <c r="EE675" s="37"/>
      <c r="EF675" s="37"/>
      <c r="EG675" s="37"/>
      <c r="EH675" s="37"/>
      <c r="EI675" s="37"/>
      <c r="EJ675" s="37"/>
      <c r="EK675" s="37"/>
      <c r="EL675" s="37"/>
      <c r="EM675" s="37"/>
      <c r="EN675" s="37"/>
      <c r="EO675" s="37"/>
      <c r="EP675" s="37"/>
      <c r="EQ675" s="37"/>
      <c r="ER675" s="37"/>
      <c r="ES675" s="37"/>
      <c r="ET675" s="37"/>
      <c r="EU675" s="37"/>
      <c r="EV675" s="37"/>
      <c r="EW675" s="37"/>
      <c r="EX675" s="37"/>
      <c r="EY675" s="37"/>
      <c r="EZ675" s="37"/>
      <c r="FA675" s="37"/>
      <c r="FB675" s="37"/>
      <c r="FC675" s="37"/>
      <c r="FD675" s="37"/>
      <c r="FE675" s="37"/>
      <c r="FF675" s="37"/>
      <c r="FG675" s="37"/>
      <c r="FH675" s="37"/>
      <c r="FI675" s="37"/>
      <c r="FJ675" s="37"/>
      <c r="FK675" s="37"/>
      <c r="FL675" s="37"/>
      <c r="FM675" s="37"/>
      <c r="FN675" s="37"/>
      <c r="FO675" s="37"/>
      <c r="FP675" s="37"/>
      <c r="FQ675" s="37"/>
      <c r="FR675" s="37"/>
      <c r="FS675" s="37"/>
      <c r="FT675" s="37"/>
      <c r="FU675" s="37"/>
      <c r="FV675" s="37"/>
      <c r="FW675" s="37"/>
      <c r="FX675" s="37"/>
      <c r="FY675" s="37"/>
      <c r="FZ675" s="37"/>
      <c r="GA675" s="37"/>
      <c r="GB675" s="37"/>
      <c r="GC675" s="37"/>
      <c r="GD675" s="37"/>
      <c r="GE675" s="37"/>
      <c r="GF675" s="37"/>
      <c r="GG675" s="37"/>
      <c r="GH675" s="37"/>
      <c r="GI675" s="37"/>
      <c r="GJ675" s="37"/>
      <c r="GK675" s="37"/>
      <c r="GL675" s="37"/>
      <c r="GM675" s="37"/>
      <c r="GN675" s="37"/>
      <c r="GO675" s="37"/>
      <c r="GP675" s="37"/>
      <c r="GQ675" s="37"/>
      <c r="GR675" s="37"/>
      <c r="GS675" s="37"/>
      <c r="GT675" s="37"/>
      <c r="GU675" s="37"/>
      <c r="GV675" s="37"/>
      <c r="GW675" s="37"/>
      <c r="GX675" s="37"/>
      <c r="GY675" s="37"/>
      <c r="GZ675" s="37"/>
      <c r="HA675" s="37"/>
    </row>
    <row r="676" spans="1:209" s="39" customFormat="1" ht="36" customHeight="1" thickBot="1" x14ac:dyDescent="0.3">
      <c r="A676" s="167" t="s">
        <v>73</v>
      </c>
      <c r="B676" s="168" t="s">
        <v>74</v>
      </c>
      <c r="C676" s="31" t="s">
        <v>267</v>
      </c>
      <c r="D676" s="23" t="s">
        <v>9</v>
      </c>
      <c r="E676" s="106" t="s">
        <v>37</v>
      </c>
      <c r="F676" s="104" t="s">
        <v>38</v>
      </c>
    </row>
    <row r="677" spans="1:209" s="39" customFormat="1" ht="35.25" customHeight="1" x14ac:dyDescent="0.25">
      <c r="A677" s="169" t="s">
        <v>271</v>
      </c>
      <c r="B677" s="170" t="s">
        <v>272</v>
      </c>
      <c r="C677" s="107" t="s">
        <v>274</v>
      </c>
      <c r="D677" s="181" t="s">
        <v>9</v>
      </c>
      <c r="E677" s="103" t="s">
        <v>22</v>
      </c>
      <c r="F677" s="103" t="s">
        <v>273</v>
      </c>
    </row>
    <row r="678" spans="1:209" s="39" customFormat="1" ht="26.25" thickBot="1" x14ac:dyDescent="0.3">
      <c r="A678" s="182" t="s">
        <v>539</v>
      </c>
      <c r="B678" s="183"/>
      <c r="C678" s="108">
        <f>12*30</f>
        <v>360</v>
      </c>
      <c r="D678" s="184" t="s">
        <v>9</v>
      </c>
      <c r="E678" s="109" t="s">
        <v>11</v>
      </c>
      <c r="F678" s="109" t="s">
        <v>11</v>
      </c>
    </row>
    <row r="679" spans="1:209" s="39" customFormat="1" ht="36" customHeight="1" x14ac:dyDescent="0.25">
      <c r="A679" s="55" t="s">
        <v>270</v>
      </c>
      <c r="B679" s="28" t="s">
        <v>75</v>
      </c>
      <c r="C679" s="15">
        <v>95000</v>
      </c>
      <c r="D679" s="56" t="s">
        <v>9</v>
      </c>
      <c r="E679" s="2" t="s">
        <v>22</v>
      </c>
      <c r="F679" s="2" t="s">
        <v>22</v>
      </c>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c r="BN679" s="37"/>
      <c r="BO679" s="37"/>
      <c r="BP679" s="37"/>
      <c r="BQ679" s="37"/>
      <c r="BR679" s="37"/>
      <c r="BS679" s="37"/>
      <c r="BT679" s="37"/>
      <c r="BU679" s="37"/>
      <c r="BV679" s="37"/>
      <c r="BW679" s="37"/>
      <c r="BX679" s="37"/>
      <c r="BY679" s="37"/>
      <c r="BZ679" s="37"/>
      <c r="CA679" s="37"/>
      <c r="CB679" s="37"/>
      <c r="CC679" s="37"/>
      <c r="CD679" s="37"/>
      <c r="CE679" s="37"/>
      <c r="CF679" s="37"/>
      <c r="CG679" s="37"/>
      <c r="CH679" s="37"/>
      <c r="CI679" s="37"/>
      <c r="CJ679" s="37"/>
      <c r="CK679" s="37"/>
      <c r="CL679" s="37"/>
      <c r="CM679" s="37"/>
      <c r="CN679" s="37"/>
      <c r="CO679" s="37"/>
      <c r="CP679" s="37"/>
      <c r="CQ679" s="37"/>
      <c r="CR679" s="37"/>
      <c r="CS679" s="37"/>
      <c r="CT679" s="37"/>
      <c r="CU679" s="37"/>
      <c r="CV679" s="37"/>
      <c r="CW679" s="37"/>
      <c r="CX679" s="37"/>
      <c r="CY679" s="37"/>
      <c r="CZ679" s="37"/>
      <c r="DA679" s="37"/>
      <c r="DB679" s="37"/>
      <c r="DC679" s="37"/>
      <c r="DD679" s="37"/>
      <c r="DE679" s="37"/>
      <c r="DF679" s="37"/>
      <c r="DG679" s="37"/>
      <c r="DH679" s="37"/>
      <c r="DI679" s="37"/>
      <c r="DJ679" s="37"/>
      <c r="DK679" s="37"/>
      <c r="DL679" s="37"/>
      <c r="DM679" s="37"/>
      <c r="DN679" s="37"/>
      <c r="DO679" s="37"/>
      <c r="DP679" s="37"/>
      <c r="DQ679" s="37"/>
      <c r="DR679" s="37"/>
      <c r="DS679" s="37"/>
      <c r="DT679" s="37"/>
      <c r="DU679" s="37"/>
      <c r="DV679" s="37"/>
      <c r="DW679" s="37"/>
      <c r="DX679" s="37"/>
      <c r="DY679" s="37"/>
      <c r="DZ679" s="37"/>
      <c r="EA679" s="37"/>
      <c r="EB679" s="37"/>
      <c r="EC679" s="37"/>
      <c r="ED679" s="37"/>
      <c r="EE679" s="37"/>
      <c r="EF679" s="37"/>
      <c r="EG679" s="37"/>
      <c r="EH679" s="37"/>
      <c r="EI679" s="37"/>
      <c r="EJ679" s="37"/>
      <c r="EK679" s="37"/>
      <c r="EL679" s="37"/>
      <c r="EM679" s="37"/>
      <c r="EN679" s="37"/>
      <c r="EO679" s="37"/>
      <c r="EP679" s="37"/>
      <c r="EQ679" s="37"/>
      <c r="ER679" s="37"/>
      <c r="ES679" s="37"/>
      <c r="ET679" s="37"/>
      <c r="EU679" s="37"/>
      <c r="EV679" s="37"/>
      <c r="EW679" s="37"/>
      <c r="EX679" s="37"/>
      <c r="EY679" s="37"/>
      <c r="EZ679" s="37"/>
      <c r="FA679" s="37"/>
      <c r="FB679" s="37"/>
      <c r="FC679" s="37"/>
      <c r="FD679" s="37"/>
      <c r="FE679" s="37"/>
      <c r="FF679" s="37"/>
      <c r="FG679" s="37"/>
      <c r="FH679" s="37"/>
      <c r="FI679" s="37"/>
      <c r="FJ679" s="37"/>
      <c r="FK679" s="37"/>
      <c r="FL679" s="37"/>
      <c r="FM679" s="37"/>
      <c r="FN679" s="37"/>
      <c r="FO679" s="37"/>
      <c r="FP679" s="37"/>
      <c r="FQ679" s="37"/>
      <c r="FR679" s="37"/>
      <c r="FS679" s="37"/>
      <c r="FT679" s="37"/>
      <c r="FU679" s="37"/>
      <c r="FV679" s="37"/>
      <c r="FW679" s="37"/>
      <c r="FX679" s="37"/>
      <c r="FY679" s="37"/>
      <c r="FZ679" s="37"/>
      <c r="GA679" s="37"/>
      <c r="GB679" s="37"/>
      <c r="GC679" s="37"/>
      <c r="GD679" s="37"/>
      <c r="GE679" s="37"/>
      <c r="GF679" s="37"/>
      <c r="GG679" s="37"/>
      <c r="GH679" s="37"/>
      <c r="GI679" s="37"/>
      <c r="GJ679" s="37"/>
      <c r="GK679" s="37"/>
      <c r="GL679" s="37"/>
      <c r="GM679" s="37"/>
      <c r="GN679" s="37"/>
      <c r="GO679" s="37"/>
      <c r="GP679" s="37"/>
      <c r="GQ679" s="37"/>
      <c r="GR679" s="37"/>
      <c r="GS679" s="37"/>
      <c r="GT679" s="37"/>
      <c r="GU679" s="37"/>
      <c r="GV679" s="37"/>
      <c r="GW679" s="37"/>
      <c r="GX679" s="37"/>
      <c r="GY679" s="37"/>
      <c r="GZ679" s="37"/>
      <c r="HA679" s="37"/>
    </row>
    <row r="680" spans="1:209" s="39" customFormat="1" ht="34.5" customHeight="1" x14ac:dyDescent="0.25">
      <c r="A680" s="55" t="s">
        <v>901</v>
      </c>
      <c r="B680" s="28" t="s">
        <v>900</v>
      </c>
      <c r="C680" s="15">
        <v>3900</v>
      </c>
      <c r="D680" s="56" t="s">
        <v>9</v>
      </c>
      <c r="E680" s="2" t="s">
        <v>91</v>
      </c>
      <c r="F680" s="2" t="s">
        <v>105</v>
      </c>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c r="BN680" s="37"/>
      <c r="BO680" s="37"/>
      <c r="BP680" s="37"/>
      <c r="BQ680" s="37"/>
      <c r="BR680" s="37"/>
      <c r="BS680" s="37"/>
      <c r="BT680" s="37"/>
      <c r="BU680" s="37"/>
      <c r="BV680" s="37"/>
      <c r="BW680" s="37"/>
      <c r="BX680" s="37"/>
      <c r="BY680" s="37"/>
      <c r="BZ680" s="37"/>
      <c r="CA680" s="37"/>
      <c r="CB680" s="37"/>
      <c r="CC680" s="37"/>
      <c r="CD680" s="37"/>
      <c r="CE680" s="37"/>
      <c r="CF680" s="37"/>
      <c r="CG680" s="37"/>
      <c r="CH680" s="37"/>
      <c r="CI680" s="37"/>
      <c r="CJ680" s="37"/>
      <c r="CK680" s="37"/>
      <c r="CL680" s="37"/>
      <c r="CM680" s="37"/>
      <c r="CN680" s="37"/>
      <c r="CO680" s="37"/>
      <c r="CP680" s="37"/>
      <c r="CQ680" s="37"/>
      <c r="CR680" s="37"/>
      <c r="CS680" s="37"/>
      <c r="CT680" s="37"/>
      <c r="CU680" s="37"/>
      <c r="CV680" s="37"/>
      <c r="CW680" s="37"/>
      <c r="CX680" s="37"/>
      <c r="CY680" s="37"/>
      <c r="CZ680" s="37"/>
      <c r="DA680" s="37"/>
      <c r="DB680" s="37"/>
      <c r="DC680" s="37"/>
      <c r="DD680" s="37"/>
      <c r="DE680" s="37"/>
      <c r="DF680" s="37"/>
      <c r="DG680" s="37"/>
      <c r="DH680" s="37"/>
      <c r="DI680" s="37"/>
      <c r="DJ680" s="37"/>
      <c r="DK680" s="37"/>
      <c r="DL680" s="37"/>
      <c r="DM680" s="37"/>
      <c r="DN680" s="37"/>
      <c r="DO680" s="37"/>
      <c r="DP680" s="37"/>
      <c r="DQ680" s="37"/>
      <c r="DR680" s="37"/>
      <c r="DS680" s="37"/>
      <c r="DT680" s="37"/>
      <c r="DU680" s="37"/>
      <c r="DV680" s="37"/>
      <c r="DW680" s="37"/>
      <c r="DX680" s="37"/>
      <c r="DY680" s="37"/>
      <c r="DZ680" s="37"/>
      <c r="EA680" s="37"/>
      <c r="EB680" s="37"/>
      <c r="EC680" s="37"/>
      <c r="ED680" s="37"/>
      <c r="EE680" s="37"/>
      <c r="EF680" s="37"/>
      <c r="EG680" s="37"/>
      <c r="EH680" s="37"/>
      <c r="EI680" s="37"/>
      <c r="EJ680" s="37"/>
      <c r="EK680" s="37"/>
      <c r="EL680" s="37"/>
      <c r="EM680" s="37"/>
      <c r="EN680" s="37"/>
      <c r="EO680" s="37"/>
      <c r="EP680" s="37"/>
      <c r="EQ680" s="37"/>
      <c r="ER680" s="37"/>
      <c r="ES680" s="37"/>
      <c r="ET680" s="37"/>
      <c r="EU680" s="37"/>
      <c r="EV680" s="37"/>
      <c r="EW680" s="37"/>
      <c r="EX680" s="37"/>
      <c r="EY680" s="37"/>
      <c r="EZ680" s="37"/>
      <c r="FA680" s="37"/>
      <c r="FB680" s="37"/>
      <c r="FC680" s="37"/>
      <c r="FD680" s="37"/>
      <c r="FE680" s="37"/>
      <c r="FF680" s="37"/>
      <c r="FG680" s="37"/>
      <c r="FH680" s="37"/>
      <c r="FI680" s="37"/>
      <c r="FJ680" s="37"/>
      <c r="FK680" s="37"/>
      <c r="FL680" s="37"/>
      <c r="FM680" s="37"/>
      <c r="FN680" s="37"/>
      <c r="FO680" s="37"/>
      <c r="FP680" s="37"/>
      <c r="FQ680" s="37"/>
      <c r="FR680" s="37"/>
      <c r="FS680" s="37"/>
      <c r="FT680" s="37"/>
      <c r="FU680" s="37"/>
      <c r="FV680" s="37"/>
      <c r="FW680" s="37"/>
      <c r="FX680" s="37"/>
      <c r="FY680" s="37"/>
      <c r="FZ680" s="37"/>
      <c r="GA680" s="37"/>
      <c r="GB680" s="37"/>
      <c r="GC680" s="37"/>
      <c r="GD680" s="37"/>
      <c r="GE680" s="37"/>
      <c r="GF680" s="37"/>
      <c r="GG680" s="37"/>
      <c r="GH680" s="37"/>
      <c r="GI680" s="37"/>
      <c r="GJ680" s="37"/>
      <c r="GK680" s="37"/>
      <c r="GL680" s="37"/>
      <c r="GM680" s="37"/>
      <c r="GN680" s="37"/>
      <c r="GO680" s="37"/>
      <c r="GP680" s="37"/>
      <c r="GQ680" s="37"/>
      <c r="GR680" s="37"/>
      <c r="GS680" s="37"/>
      <c r="GT680" s="37"/>
      <c r="GU680" s="37"/>
      <c r="GV680" s="37"/>
      <c r="GW680" s="37"/>
      <c r="GX680" s="37"/>
      <c r="GY680" s="37"/>
      <c r="GZ680" s="37"/>
      <c r="HA680" s="37"/>
    </row>
    <row r="681" spans="1:209" s="39" customFormat="1" ht="51" x14ac:dyDescent="0.25">
      <c r="A681" s="55" t="s">
        <v>81</v>
      </c>
      <c r="B681" s="28" t="s">
        <v>281</v>
      </c>
      <c r="C681" s="15" t="s">
        <v>276</v>
      </c>
      <c r="D681" s="16" t="s">
        <v>9</v>
      </c>
      <c r="E681" s="38" t="s">
        <v>22</v>
      </c>
      <c r="F681" s="38" t="s">
        <v>22</v>
      </c>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c r="BN681" s="37"/>
      <c r="BO681" s="37"/>
      <c r="BP681" s="37"/>
      <c r="BQ681" s="37"/>
      <c r="BR681" s="37"/>
      <c r="BS681" s="37"/>
      <c r="BT681" s="37"/>
      <c r="BU681" s="37"/>
      <c r="BV681" s="37"/>
      <c r="BW681" s="37"/>
      <c r="BX681" s="37"/>
      <c r="BY681" s="37"/>
      <c r="BZ681" s="37"/>
      <c r="CA681" s="37"/>
      <c r="CB681" s="37"/>
      <c r="CC681" s="37"/>
      <c r="CD681" s="37"/>
      <c r="CE681" s="37"/>
      <c r="CF681" s="37"/>
      <c r="CG681" s="37"/>
      <c r="CH681" s="37"/>
      <c r="CI681" s="37"/>
      <c r="CJ681" s="37"/>
      <c r="CK681" s="37"/>
      <c r="CL681" s="37"/>
      <c r="CM681" s="37"/>
      <c r="CN681" s="37"/>
      <c r="CO681" s="37"/>
      <c r="CP681" s="37"/>
      <c r="CQ681" s="37"/>
      <c r="CR681" s="37"/>
      <c r="CS681" s="37"/>
      <c r="CT681" s="37"/>
      <c r="CU681" s="37"/>
      <c r="CV681" s="37"/>
      <c r="CW681" s="37"/>
      <c r="CX681" s="37"/>
      <c r="CY681" s="37"/>
      <c r="CZ681" s="37"/>
      <c r="DA681" s="37"/>
      <c r="DB681" s="37"/>
      <c r="DC681" s="37"/>
      <c r="DD681" s="37"/>
      <c r="DE681" s="37"/>
      <c r="DF681" s="37"/>
      <c r="DG681" s="37"/>
      <c r="DH681" s="37"/>
      <c r="DI681" s="37"/>
      <c r="DJ681" s="37"/>
      <c r="DK681" s="37"/>
      <c r="DL681" s="37"/>
      <c r="DM681" s="37"/>
      <c r="DN681" s="37"/>
      <c r="DO681" s="37"/>
      <c r="DP681" s="37"/>
      <c r="DQ681" s="37"/>
      <c r="DR681" s="37"/>
      <c r="DS681" s="37"/>
      <c r="DT681" s="37"/>
      <c r="DU681" s="37"/>
      <c r="DV681" s="37"/>
      <c r="DW681" s="37"/>
      <c r="DX681" s="37"/>
      <c r="DY681" s="37"/>
      <c r="DZ681" s="37"/>
      <c r="EA681" s="37"/>
      <c r="EB681" s="37"/>
      <c r="EC681" s="37"/>
      <c r="ED681" s="37"/>
      <c r="EE681" s="37"/>
      <c r="EF681" s="37"/>
      <c r="EG681" s="37"/>
      <c r="EH681" s="37"/>
      <c r="EI681" s="37"/>
      <c r="EJ681" s="37"/>
      <c r="EK681" s="37"/>
      <c r="EL681" s="37"/>
      <c r="EM681" s="37"/>
      <c r="EN681" s="37"/>
      <c r="EO681" s="37"/>
      <c r="EP681" s="37"/>
      <c r="EQ681" s="37"/>
      <c r="ER681" s="37"/>
      <c r="ES681" s="37"/>
      <c r="ET681" s="37"/>
      <c r="EU681" s="37"/>
      <c r="EV681" s="37"/>
      <c r="EW681" s="37"/>
      <c r="EX681" s="37"/>
      <c r="EY681" s="37"/>
      <c r="EZ681" s="37"/>
      <c r="FA681" s="37"/>
      <c r="FB681" s="37"/>
      <c r="FC681" s="37"/>
      <c r="FD681" s="37"/>
      <c r="FE681" s="37"/>
      <c r="FF681" s="37"/>
      <c r="FG681" s="37"/>
      <c r="FH681" s="37"/>
      <c r="FI681" s="37"/>
      <c r="FJ681" s="37"/>
      <c r="FK681" s="37"/>
      <c r="FL681" s="37"/>
      <c r="FM681" s="37"/>
      <c r="FN681" s="37"/>
      <c r="FO681" s="37"/>
      <c r="FP681" s="37"/>
      <c r="FQ681" s="37"/>
      <c r="FR681" s="37"/>
      <c r="FS681" s="37"/>
      <c r="FT681" s="37"/>
      <c r="FU681" s="37"/>
      <c r="FV681" s="37"/>
      <c r="FW681" s="37"/>
      <c r="FX681" s="37"/>
      <c r="FY681" s="37"/>
      <c r="FZ681" s="37"/>
      <c r="GA681" s="37"/>
      <c r="GB681" s="37"/>
      <c r="GC681" s="37"/>
      <c r="GD681" s="37"/>
      <c r="GE681" s="37"/>
      <c r="GF681" s="37"/>
      <c r="GG681" s="37"/>
      <c r="GH681" s="37"/>
      <c r="GI681" s="37"/>
      <c r="GJ681" s="37"/>
      <c r="GK681" s="37"/>
      <c r="GL681" s="37"/>
      <c r="GM681" s="37"/>
      <c r="GN681" s="37"/>
      <c r="GO681" s="37"/>
      <c r="GP681" s="37"/>
      <c r="GQ681" s="37"/>
      <c r="GR681" s="37"/>
      <c r="GS681" s="37"/>
      <c r="GT681" s="37"/>
      <c r="GU681" s="37"/>
      <c r="GV681" s="37"/>
      <c r="GW681" s="37"/>
      <c r="GX681" s="37"/>
      <c r="GY681" s="37"/>
      <c r="GZ681" s="37"/>
      <c r="HA681" s="37"/>
    </row>
    <row r="682" spans="1:209" s="39" customFormat="1" ht="36" x14ac:dyDescent="0.25">
      <c r="A682" s="55" t="s">
        <v>690</v>
      </c>
      <c r="B682" s="28" t="s">
        <v>691</v>
      </c>
      <c r="C682" s="15">
        <v>4300</v>
      </c>
      <c r="D682" s="16" t="s">
        <v>9</v>
      </c>
      <c r="E682" s="35" t="s">
        <v>103</v>
      </c>
      <c r="F682" s="38" t="s">
        <v>103</v>
      </c>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37"/>
      <c r="BR682" s="37"/>
      <c r="BS682" s="37"/>
      <c r="BT682" s="37"/>
      <c r="BU682" s="37"/>
      <c r="BV682" s="37"/>
      <c r="BW682" s="37"/>
      <c r="BX682" s="37"/>
      <c r="BY682" s="37"/>
      <c r="BZ682" s="37"/>
      <c r="CA682" s="37"/>
      <c r="CB682" s="37"/>
      <c r="CC682" s="37"/>
      <c r="CD682" s="37"/>
      <c r="CE682" s="37"/>
      <c r="CF682" s="37"/>
      <c r="CG682" s="37"/>
      <c r="CH682" s="37"/>
      <c r="CI682" s="37"/>
      <c r="CJ682" s="37"/>
      <c r="CK682" s="37"/>
      <c r="CL682" s="37"/>
      <c r="CM682" s="37"/>
      <c r="CN682" s="37"/>
      <c r="CO682" s="37"/>
      <c r="CP682" s="37"/>
      <c r="CQ682" s="37"/>
      <c r="CR682" s="37"/>
      <c r="CS682" s="37"/>
      <c r="CT682" s="37"/>
      <c r="CU682" s="37"/>
      <c r="CV682" s="37"/>
      <c r="CW682" s="37"/>
      <c r="CX682" s="37"/>
      <c r="CY682" s="37"/>
      <c r="CZ682" s="37"/>
      <c r="DA682" s="37"/>
      <c r="DB682" s="37"/>
      <c r="DC682" s="37"/>
      <c r="DD682" s="37"/>
      <c r="DE682" s="37"/>
      <c r="DF682" s="37"/>
      <c r="DG682" s="37"/>
      <c r="DH682" s="37"/>
      <c r="DI682" s="37"/>
      <c r="DJ682" s="37"/>
      <c r="DK682" s="37"/>
      <c r="DL682" s="37"/>
      <c r="DM682" s="37"/>
      <c r="DN682" s="37"/>
      <c r="DO682" s="37"/>
      <c r="DP682" s="37"/>
      <c r="DQ682" s="37"/>
      <c r="DR682" s="37"/>
      <c r="DS682" s="37"/>
      <c r="DT682" s="37"/>
      <c r="DU682" s="37"/>
      <c r="DV682" s="37"/>
      <c r="DW682" s="37"/>
      <c r="DX682" s="37"/>
      <c r="DY682" s="37"/>
      <c r="DZ682" s="37"/>
      <c r="EA682" s="37"/>
      <c r="EB682" s="37"/>
      <c r="EC682" s="37"/>
      <c r="ED682" s="37"/>
      <c r="EE682" s="37"/>
      <c r="EF682" s="37"/>
      <c r="EG682" s="37"/>
      <c r="EH682" s="37"/>
      <c r="EI682" s="37"/>
      <c r="EJ682" s="37"/>
      <c r="EK682" s="37"/>
      <c r="EL682" s="37"/>
      <c r="EM682" s="37"/>
      <c r="EN682" s="37"/>
      <c r="EO682" s="37"/>
      <c r="EP682" s="37"/>
      <c r="EQ682" s="37"/>
      <c r="ER682" s="37"/>
      <c r="ES682" s="37"/>
      <c r="ET682" s="37"/>
      <c r="EU682" s="37"/>
      <c r="EV682" s="37"/>
      <c r="EW682" s="37"/>
      <c r="EX682" s="37"/>
      <c r="EY682" s="37"/>
      <c r="EZ682" s="37"/>
      <c r="FA682" s="37"/>
      <c r="FB682" s="37"/>
      <c r="FC682" s="37"/>
      <c r="FD682" s="37"/>
      <c r="FE682" s="37"/>
      <c r="FF682" s="37"/>
      <c r="FG682" s="37"/>
      <c r="FH682" s="37"/>
      <c r="FI682" s="37"/>
      <c r="FJ682" s="37"/>
      <c r="FK682" s="37"/>
      <c r="FL682" s="37"/>
      <c r="FM682" s="37"/>
      <c r="FN682" s="37"/>
      <c r="FO682" s="37"/>
      <c r="FP682" s="37"/>
      <c r="FQ682" s="37"/>
      <c r="FR682" s="37"/>
      <c r="FS682" s="37"/>
      <c r="FT682" s="37"/>
      <c r="FU682" s="37"/>
      <c r="FV682" s="37"/>
      <c r="FW682" s="37"/>
      <c r="FX682" s="37"/>
      <c r="FY682" s="37"/>
      <c r="FZ682" s="37"/>
      <c r="GA682" s="37"/>
      <c r="GB682" s="37"/>
      <c r="GC682" s="37"/>
      <c r="GD682" s="37"/>
      <c r="GE682" s="37"/>
      <c r="GF682" s="37"/>
      <c r="GG682" s="37"/>
      <c r="GH682" s="37"/>
      <c r="GI682" s="37"/>
      <c r="GJ682" s="37"/>
      <c r="GK682" s="37"/>
      <c r="GL682" s="37"/>
      <c r="GM682" s="37"/>
      <c r="GN682" s="37"/>
      <c r="GO682" s="37"/>
      <c r="GP682" s="37"/>
      <c r="GQ682" s="37"/>
      <c r="GR682" s="37"/>
      <c r="GS682" s="37"/>
      <c r="GT682" s="37"/>
      <c r="GU682" s="37"/>
      <c r="GV682" s="37"/>
      <c r="GW682" s="37"/>
      <c r="GX682" s="37"/>
      <c r="GY682" s="37"/>
      <c r="GZ682" s="37"/>
      <c r="HA682" s="37"/>
    </row>
    <row r="683" spans="1:209" s="98" customFormat="1" ht="45.75" customHeight="1" x14ac:dyDescent="0.25">
      <c r="A683" s="40" t="s">
        <v>275</v>
      </c>
      <c r="B683" s="43" t="s">
        <v>82</v>
      </c>
      <c r="C683" s="93" t="s">
        <v>269</v>
      </c>
      <c r="D683" s="41" t="s">
        <v>9</v>
      </c>
      <c r="E683" s="105" t="s">
        <v>22</v>
      </c>
      <c r="F683" s="64" t="s">
        <v>22</v>
      </c>
    </row>
    <row r="684" spans="1:209" s="39" customFormat="1" ht="34.5" customHeight="1" x14ac:dyDescent="0.25">
      <c r="A684" s="24" t="s">
        <v>85</v>
      </c>
      <c r="B684" s="168" t="s">
        <v>86</v>
      </c>
      <c r="C684" s="31"/>
      <c r="D684" s="16"/>
      <c r="E684" s="38"/>
      <c r="F684" s="38"/>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c r="BN684" s="37"/>
      <c r="BO684" s="37"/>
      <c r="BP684" s="37"/>
      <c r="BQ684" s="37"/>
      <c r="BR684" s="37"/>
      <c r="BS684" s="37"/>
      <c r="BT684" s="37"/>
      <c r="BU684" s="37"/>
      <c r="BV684" s="37"/>
      <c r="BW684" s="37"/>
      <c r="BX684" s="37"/>
      <c r="BY684" s="37"/>
      <c r="BZ684" s="37"/>
      <c r="CA684" s="37"/>
      <c r="CB684" s="37"/>
      <c r="CC684" s="37"/>
      <c r="CD684" s="37"/>
      <c r="CE684" s="37"/>
      <c r="CF684" s="37"/>
      <c r="CG684" s="37"/>
      <c r="CH684" s="37"/>
      <c r="CI684" s="37"/>
      <c r="CJ684" s="37"/>
      <c r="CK684" s="37"/>
      <c r="CL684" s="37"/>
      <c r="CM684" s="37"/>
      <c r="CN684" s="37"/>
      <c r="CO684" s="37"/>
      <c r="CP684" s="37"/>
      <c r="CQ684" s="37"/>
      <c r="CR684" s="37"/>
      <c r="CS684" s="37"/>
      <c r="CT684" s="37"/>
      <c r="CU684" s="37"/>
      <c r="CV684" s="37"/>
      <c r="CW684" s="37"/>
      <c r="CX684" s="37"/>
      <c r="CY684" s="37"/>
      <c r="CZ684" s="37"/>
      <c r="DA684" s="37"/>
      <c r="DB684" s="37"/>
      <c r="DC684" s="37"/>
      <c r="DD684" s="37"/>
      <c r="DE684" s="37"/>
      <c r="DF684" s="37"/>
      <c r="DG684" s="37"/>
      <c r="DH684" s="37"/>
      <c r="DI684" s="37"/>
      <c r="DJ684" s="37"/>
      <c r="DK684" s="37"/>
      <c r="DL684" s="37"/>
      <c r="DM684" s="37"/>
      <c r="DN684" s="37"/>
      <c r="DO684" s="37"/>
      <c r="DP684" s="37"/>
      <c r="DQ684" s="37"/>
      <c r="DR684" s="37"/>
      <c r="DS684" s="37"/>
      <c r="DT684" s="37"/>
      <c r="DU684" s="37"/>
      <c r="DV684" s="37"/>
      <c r="DW684" s="37"/>
      <c r="DX684" s="37"/>
      <c r="DY684" s="37"/>
      <c r="DZ684" s="37"/>
      <c r="EA684" s="37"/>
      <c r="EB684" s="37"/>
      <c r="EC684" s="37"/>
      <c r="ED684" s="37"/>
      <c r="EE684" s="37"/>
      <c r="EF684" s="37"/>
      <c r="EG684" s="37"/>
      <c r="EH684" s="37"/>
      <c r="EI684" s="37"/>
      <c r="EJ684" s="37"/>
      <c r="EK684" s="37"/>
      <c r="EL684" s="37"/>
      <c r="EM684" s="37"/>
      <c r="EN684" s="37"/>
      <c r="EO684" s="37"/>
      <c r="EP684" s="37"/>
      <c r="EQ684" s="37"/>
      <c r="ER684" s="37"/>
      <c r="ES684" s="37"/>
      <c r="ET684" s="37"/>
      <c r="EU684" s="37"/>
      <c r="EV684" s="37"/>
      <c r="EW684" s="37"/>
      <c r="EX684" s="37"/>
      <c r="EY684" s="37"/>
      <c r="EZ684" s="37"/>
      <c r="FA684" s="37"/>
      <c r="FB684" s="37"/>
      <c r="FC684" s="37"/>
      <c r="FD684" s="37"/>
      <c r="FE684" s="37"/>
      <c r="FF684" s="37"/>
      <c r="FG684" s="37"/>
      <c r="FH684" s="37"/>
      <c r="FI684" s="37"/>
      <c r="FJ684" s="37"/>
      <c r="FK684" s="37"/>
      <c r="FL684" s="37"/>
      <c r="FM684" s="37"/>
      <c r="FN684" s="37"/>
      <c r="FO684" s="37"/>
      <c r="FP684" s="37"/>
      <c r="FQ684" s="37"/>
      <c r="FR684" s="37"/>
      <c r="FS684" s="37"/>
      <c r="FT684" s="37"/>
      <c r="FU684" s="37"/>
      <c r="FV684" s="37"/>
      <c r="FW684" s="37"/>
      <c r="FX684" s="37"/>
      <c r="FY684" s="37"/>
      <c r="FZ684" s="37"/>
      <c r="GA684" s="37"/>
      <c r="GB684" s="37"/>
      <c r="GC684" s="37"/>
      <c r="GD684" s="37"/>
      <c r="GE684" s="37"/>
      <c r="GF684" s="37"/>
      <c r="GG684" s="37"/>
      <c r="GH684" s="37"/>
      <c r="GI684" s="37"/>
      <c r="GJ684" s="37"/>
      <c r="GK684" s="37"/>
      <c r="GL684" s="37"/>
      <c r="GM684" s="37"/>
      <c r="GN684" s="37"/>
      <c r="GO684" s="37"/>
      <c r="GP684" s="37"/>
      <c r="GQ684" s="37"/>
      <c r="GR684" s="37"/>
      <c r="GS684" s="37"/>
      <c r="GT684" s="37"/>
      <c r="GU684" s="37"/>
      <c r="GV684" s="37"/>
      <c r="GW684" s="37"/>
      <c r="GX684" s="37"/>
      <c r="GY684" s="37"/>
      <c r="GZ684" s="37"/>
      <c r="HA684" s="37"/>
    </row>
    <row r="685" spans="1:209" ht="29.25" customHeight="1" x14ac:dyDescent="0.25">
      <c r="A685" s="1" t="s">
        <v>1335</v>
      </c>
      <c r="B685" s="43"/>
      <c r="C685" s="36"/>
      <c r="D685" s="41"/>
      <c r="E685" s="38"/>
      <c r="F685" s="38"/>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c r="BR685" s="39"/>
      <c r="BS685" s="39"/>
      <c r="BT685" s="39"/>
      <c r="BU685" s="39"/>
      <c r="BV685" s="39"/>
      <c r="BW685" s="39"/>
      <c r="BX685" s="39"/>
      <c r="BY685" s="39"/>
      <c r="BZ685" s="39"/>
      <c r="CA685" s="39"/>
      <c r="CB685" s="39"/>
      <c r="CC685" s="39"/>
      <c r="CD685" s="39"/>
      <c r="CE685" s="39"/>
      <c r="CF685" s="39"/>
      <c r="CG685" s="39"/>
      <c r="CH685" s="39"/>
      <c r="CI685" s="39"/>
      <c r="CJ685" s="39"/>
      <c r="CK685" s="39"/>
      <c r="CL685" s="39"/>
      <c r="CM685" s="39"/>
      <c r="CN685" s="39"/>
      <c r="CO685" s="39"/>
      <c r="CP685" s="39"/>
      <c r="CQ685" s="39"/>
      <c r="CR685" s="39"/>
      <c r="CS685" s="39"/>
      <c r="CT685" s="39"/>
      <c r="CU685" s="39"/>
      <c r="CV685" s="39"/>
      <c r="CW685" s="39"/>
      <c r="CX685" s="39"/>
      <c r="CY685" s="39"/>
      <c r="CZ685" s="39"/>
      <c r="DA685" s="39"/>
      <c r="DB685" s="39"/>
      <c r="DC685" s="39"/>
      <c r="DD685" s="39"/>
      <c r="DE685" s="39"/>
      <c r="DF685" s="39"/>
    </row>
    <row r="686" spans="1:209" s="39" customFormat="1" ht="57" customHeight="1" x14ac:dyDescent="0.25">
      <c r="A686" s="9" t="s">
        <v>1325</v>
      </c>
      <c r="B686" s="75" t="s">
        <v>257</v>
      </c>
      <c r="C686" s="36">
        <v>360.84</v>
      </c>
      <c r="D686" s="11" t="s">
        <v>9</v>
      </c>
      <c r="E686" s="41" t="s">
        <v>38</v>
      </c>
      <c r="F686" s="41" t="s">
        <v>38</v>
      </c>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c r="FJ686" s="37"/>
      <c r="FK686" s="37"/>
      <c r="FL686" s="37"/>
      <c r="FM686" s="37"/>
      <c r="FN686" s="37"/>
      <c r="FO686" s="37"/>
      <c r="FP686" s="37"/>
      <c r="FQ686" s="37"/>
      <c r="FR686" s="37"/>
      <c r="FS686" s="37"/>
      <c r="FT686" s="37"/>
      <c r="FU686" s="37"/>
      <c r="FV686" s="37"/>
      <c r="FW686" s="37"/>
      <c r="FX686" s="37"/>
      <c r="FY686" s="37"/>
      <c r="FZ686" s="37"/>
      <c r="GA686" s="37"/>
      <c r="GB686" s="37"/>
      <c r="GC686" s="37"/>
      <c r="GD686" s="37"/>
      <c r="GE686" s="37"/>
      <c r="GF686" s="37"/>
      <c r="GG686" s="37"/>
      <c r="GH686" s="37"/>
      <c r="GI686" s="37"/>
      <c r="GJ686" s="37"/>
      <c r="GK686" s="37"/>
      <c r="GL686" s="37"/>
      <c r="GM686" s="37"/>
      <c r="GN686" s="37"/>
      <c r="GO686" s="37"/>
      <c r="GP686" s="37"/>
      <c r="GQ686" s="37"/>
      <c r="GR686" s="37"/>
      <c r="GS686" s="37"/>
      <c r="GT686" s="37"/>
      <c r="GU686" s="37"/>
      <c r="GV686" s="37"/>
      <c r="GW686" s="37"/>
      <c r="GX686" s="37"/>
      <c r="GY686" s="37"/>
      <c r="GZ686" s="37"/>
      <c r="HA686" s="37"/>
    </row>
    <row r="687" spans="1:209" ht="29.25" customHeight="1" x14ac:dyDescent="0.25">
      <c r="A687" s="1" t="s">
        <v>50</v>
      </c>
      <c r="B687" s="43"/>
      <c r="C687" s="36"/>
      <c r="D687" s="41"/>
      <c r="E687" s="38"/>
      <c r="F687" s="38"/>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c r="BR687" s="39"/>
      <c r="BS687" s="39"/>
      <c r="BT687" s="39"/>
      <c r="BU687" s="39"/>
      <c r="BV687" s="39"/>
      <c r="BW687" s="39"/>
      <c r="BX687" s="39"/>
      <c r="BY687" s="39"/>
      <c r="BZ687" s="39"/>
      <c r="CA687" s="39"/>
      <c r="CB687" s="39"/>
      <c r="CC687" s="39"/>
      <c r="CD687" s="39"/>
      <c r="CE687" s="39"/>
      <c r="CF687" s="39"/>
      <c r="CG687" s="39"/>
      <c r="CH687" s="39"/>
      <c r="CI687" s="39"/>
      <c r="CJ687" s="39"/>
      <c r="CK687" s="39"/>
      <c r="CL687" s="39"/>
      <c r="CM687" s="39"/>
      <c r="CN687" s="39"/>
      <c r="CO687" s="39"/>
      <c r="CP687" s="39"/>
      <c r="CQ687" s="39"/>
      <c r="CR687" s="39"/>
      <c r="CS687" s="39"/>
      <c r="CT687" s="39"/>
      <c r="CU687" s="39"/>
      <c r="CV687" s="39"/>
      <c r="CW687" s="39"/>
      <c r="CX687" s="39"/>
      <c r="CY687" s="39"/>
      <c r="CZ687" s="39"/>
      <c r="DA687" s="39"/>
      <c r="DB687" s="39"/>
      <c r="DC687" s="39"/>
      <c r="DD687" s="39"/>
      <c r="DE687" s="39"/>
      <c r="DF687" s="39"/>
    </row>
    <row r="688" spans="1:209" ht="36.75" customHeight="1" x14ac:dyDescent="0.25">
      <c r="A688" s="40" t="s">
        <v>451</v>
      </c>
      <c r="B688" s="43" t="s">
        <v>452</v>
      </c>
      <c r="C688" s="36">
        <v>520</v>
      </c>
      <c r="D688" s="11" t="s">
        <v>9</v>
      </c>
      <c r="E688" s="38" t="s">
        <v>17</v>
      </c>
      <c r="F688" s="38" t="s">
        <v>10</v>
      </c>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c r="BR688" s="39"/>
      <c r="BS688" s="39"/>
      <c r="BT688" s="39"/>
      <c r="BU688" s="39"/>
      <c r="BV688" s="39"/>
      <c r="BW688" s="39"/>
      <c r="BX688" s="39"/>
      <c r="BY688" s="39"/>
      <c r="BZ688" s="39"/>
      <c r="CA688" s="39"/>
      <c r="CB688" s="39"/>
      <c r="CC688" s="39"/>
      <c r="CD688" s="39"/>
      <c r="CE688" s="39"/>
      <c r="CF688" s="39"/>
      <c r="CG688" s="39"/>
      <c r="CH688" s="39"/>
      <c r="CI688" s="39"/>
      <c r="CJ688" s="39"/>
      <c r="CK688" s="39"/>
      <c r="CL688" s="39"/>
      <c r="CM688" s="39"/>
      <c r="CN688" s="39"/>
      <c r="CO688" s="39"/>
      <c r="CP688" s="39"/>
      <c r="CQ688" s="39"/>
      <c r="CR688" s="39"/>
      <c r="CS688" s="39"/>
      <c r="CT688" s="39"/>
      <c r="CU688" s="39"/>
      <c r="CV688" s="39"/>
      <c r="CW688" s="39"/>
      <c r="CX688" s="39"/>
      <c r="CY688" s="39"/>
      <c r="CZ688" s="39"/>
      <c r="DA688" s="39"/>
      <c r="DB688" s="39"/>
      <c r="DC688" s="39"/>
      <c r="DD688" s="39"/>
      <c r="DE688" s="39"/>
      <c r="DF688" s="39"/>
    </row>
    <row r="689" spans="1:110" ht="32.25" customHeight="1" x14ac:dyDescent="0.25">
      <c r="A689" s="40" t="s">
        <v>1010</v>
      </c>
      <c r="B689" s="43" t="s">
        <v>452</v>
      </c>
      <c r="C689" s="36">
        <v>300</v>
      </c>
      <c r="D689" s="41" t="s">
        <v>9</v>
      </c>
      <c r="E689" s="38" t="s">
        <v>10</v>
      </c>
      <c r="F689" s="38" t="s">
        <v>10</v>
      </c>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c r="BR689" s="39"/>
      <c r="BS689" s="39"/>
      <c r="BT689" s="39"/>
      <c r="BU689" s="39"/>
      <c r="BV689" s="39"/>
      <c r="BW689" s="39"/>
      <c r="BX689" s="39"/>
      <c r="BY689" s="39"/>
      <c r="BZ689" s="39"/>
      <c r="CA689" s="39"/>
      <c r="CB689" s="39"/>
      <c r="CC689" s="39"/>
      <c r="CD689" s="39"/>
      <c r="CE689" s="39"/>
      <c r="CF689" s="39"/>
      <c r="CG689" s="39"/>
      <c r="CH689" s="39"/>
      <c r="CI689" s="39"/>
      <c r="CJ689" s="39"/>
      <c r="CK689" s="39"/>
      <c r="CL689" s="39"/>
      <c r="CM689" s="39"/>
      <c r="CN689" s="39"/>
      <c r="CO689" s="39"/>
      <c r="CP689" s="39"/>
      <c r="CQ689" s="39"/>
      <c r="CR689" s="39"/>
      <c r="CS689" s="39"/>
      <c r="CT689" s="39"/>
      <c r="CU689" s="39"/>
      <c r="CV689" s="39"/>
      <c r="CW689" s="39"/>
      <c r="CX689" s="39"/>
      <c r="CY689" s="39"/>
      <c r="CZ689" s="39"/>
      <c r="DA689" s="39"/>
      <c r="DB689" s="39"/>
      <c r="DC689" s="39"/>
      <c r="DD689" s="39"/>
      <c r="DE689" s="39"/>
      <c r="DF689" s="39"/>
    </row>
    <row r="690" spans="1:110" ht="37.5" customHeight="1" x14ac:dyDescent="0.25">
      <c r="A690" s="40" t="s">
        <v>1060</v>
      </c>
      <c r="B690" s="43" t="s">
        <v>452</v>
      </c>
      <c r="C690" s="36"/>
      <c r="D690" s="41" t="s">
        <v>9</v>
      </c>
      <c r="E690" s="38" t="s">
        <v>105</v>
      </c>
      <c r="F690" s="38" t="s">
        <v>105</v>
      </c>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c r="BR690" s="39"/>
      <c r="BS690" s="39"/>
      <c r="BT690" s="39"/>
      <c r="BU690" s="39"/>
      <c r="BV690" s="39"/>
      <c r="BW690" s="39"/>
      <c r="BX690" s="39"/>
      <c r="BY690" s="39"/>
      <c r="BZ690" s="39"/>
      <c r="CA690" s="39"/>
      <c r="CB690" s="39"/>
      <c r="CC690" s="39"/>
      <c r="CD690" s="39"/>
      <c r="CE690" s="39"/>
      <c r="CF690" s="39"/>
      <c r="CG690" s="39"/>
      <c r="CH690" s="39"/>
      <c r="CI690" s="39"/>
      <c r="CJ690" s="39"/>
      <c r="CK690" s="39"/>
      <c r="CL690" s="39"/>
      <c r="CM690" s="39"/>
      <c r="CN690" s="39"/>
      <c r="CO690" s="39"/>
      <c r="CP690" s="39"/>
      <c r="CQ690" s="39"/>
      <c r="CR690" s="39"/>
      <c r="CS690" s="39"/>
      <c r="CT690" s="39"/>
      <c r="CU690" s="39"/>
      <c r="CV690" s="39"/>
      <c r="CW690" s="39"/>
      <c r="CX690" s="39"/>
      <c r="CY690" s="39"/>
      <c r="CZ690" s="39"/>
      <c r="DA690" s="39"/>
      <c r="DB690" s="39"/>
      <c r="DC690" s="39"/>
      <c r="DD690" s="39"/>
      <c r="DE690" s="39"/>
      <c r="DF690" s="39"/>
    </row>
    <row r="691" spans="1:110" ht="37.5" customHeight="1" x14ac:dyDescent="0.25">
      <c r="A691" s="40" t="s">
        <v>1022</v>
      </c>
      <c r="B691" s="185" t="s">
        <v>1009</v>
      </c>
      <c r="C691" s="36">
        <v>13470</v>
      </c>
      <c r="D691" s="41" t="s">
        <v>9</v>
      </c>
      <c r="E691" s="38" t="s">
        <v>105</v>
      </c>
      <c r="F691" s="38" t="s">
        <v>105</v>
      </c>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c r="BR691" s="39"/>
      <c r="BS691" s="39"/>
      <c r="BT691" s="39"/>
      <c r="BU691" s="39"/>
      <c r="BV691" s="39"/>
      <c r="BW691" s="39"/>
      <c r="BX691" s="39"/>
      <c r="BY691" s="39"/>
      <c r="BZ691" s="39"/>
      <c r="CA691" s="39"/>
      <c r="CB691" s="39"/>
      <c r="CC691" s="39"/>
      <c r="CD691" s="39"/>
      <c r="CE691" s="39"/>
      <c r="CF691" s="39"/>
      <c r="CG691" s="39"/>
      <c r="CH691" s="39"/>
      <c r="CI691" s="39"/>
      <c r="CJ691" s="39"/>
      <c r="CK691" s="39"/>
      <c r="CL691" s="39"/>
      <c r="CM691" s="39"/>
      <c r="CN691" s="39"/>
      <c r="CO691" s="39"/>
      <c r="CP691" s="39"/>
      <c r="CQ691" s="39"/>
      <c r="CR691" s="39"/>
      <c r="CS691" s="39"/>
      <c r="CT691" s="39"/>
      <c r="CU691" s="39"/>
      <c r="CV691" s="39"/>
      <c r="CW691" s="39"/>
      <c r="CX691" s="39"/>
      <c r="CY691" s="39"/>
      <c r="CZ691" s="39"/>
      <c r="DA691" s="39"/>
      <c r="DB691" s="39"/>
      <c r="DC691" s="39"/>
      <c r="DD691" s="39"/>
      <c r="DE691" s="39"/>
      <c r="DF691" s="39"/>
    </row>
    <row r="692" spans="1:110" ht="37.5" customHeight="1" x14ac:dyDescent="0.25">
      <c r="A692" s="40" t="s">
        <v>1021</v>
      </c>
      <c r="B692" s="186" t="s">
        <v>1009</v>
      </c>
      <c r="C692" s="36">
        <v>67300</v>
      </c>
      <c r="D692" s="41" t="s">
        <v>9</v>
      </c>
      <c r="E692" s="38" t="s">
        <v>105</v>
      </c>
      <c r="F692" s="38" t="s">
        <v>105</v>
      </c>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39"/>
      <c r="DC692" s="39"/>
      <c r="DD692" s="39"/>
      <c r="DE692" s="39"/>
      <c r="DF692" s="39"/>
    </row>
    <row r="693" spans="1:110" ht="36" customHeight="1" x14ac:dyDescent="0.2">
      <c r="A693" s="40" t="s">
        <v>988</v>
      </c>
      <c r="B693" s="187" t="s">
        <v>989</v>
      </c>
      <c r="C693" s="36">
        <v>14300</v>
      </c>
      <c r="D693" s="41" t="s">
        <v>9</v>
      </c>
      <c r="E693" s="38" t="s">
        <v>105</v>
      </c>
      <c r="F693" s="38" t="s">
        <v>105</v>
      </c>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c r="BR693" s="39"/>
      <c r="BS693" s="39"/>
      <c r="BT693" s="39"/>
      <c r="BU693" s="39"/>
      <c r="BV693" s="39"/>
      <c r="BW693" s="39"/>
      <c r="BX693" s="39"/>
      <c r="BY693" s="39"/>
      <c r="BZ693" s="39"/>
      <c r="CA693" s="39"/>
      <c r="CB693" s="39"/>
      <c r="CC693" s="39"/>
      <c r="CD693" s="39"/>
      <c r="CE693" s="39"/>
      <c r="CF693" s="39"/>
      <c r="CG693" s="39"/>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39"/>
      <c r="DD693" s="39"/>
      <c r="DE693" s="39"/>
      <c r="DF693" s="39"/>
    </row>
    <row r="694" spans="1:110" ht="22.5" customHeight="1" x14ac:dyDescent="0.25">
      <c r="A694" s="40" t="s">
        <v>577</v>
      </c>
      <c r="B694" s="43" t="s">
        <v>576</v>
      </c>
      <c r="C694" s="36">
        <v>2500</v>
      </c>
      <c r="D694" s="41" t="s">
        <v>9</v>
      </c>
      <c r="E694" s="38" t="s">
        <v>100</v>
      </c>
      <c r="F694" s="38" t="s">
        <v>100</v>
      </c>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c r="BR694" s="39"/>
      <c r="BS694" s="39"/>
      <c r="BT694" s="39"/>
      <c r="BU694" s="39"/>
      <c r="BV694" s="39"/>
      <c r="BW694" s="39"/>
      <c r="BX694" s="39"/>
      <c r="BY694" s="39"/>
      <c r="BZ694" s="39"/>
      <c r="CA694" s="39"/>
      <c r="CB694" s="39"/>
      <c r="CC694" s="39"/>
      <c r="CD694" s="39"/>
      <c r="CE694" s="39"/>
      <c r="CF694" s="39"/>
      <c r="CG694" s="39"/>
      <c r="CH694" s="39"/>
      <c r="CI694" s="39"/>
      <c r="CJ694" s="39"/>
      <c r="CK694" s="39"/>
      <c r="CL694" s="39"/>
      <c r="CM694" s="39"/>
      <c r="CN694" s="39"/>
      <c r="CO694" s="39"/>
      <c r="CP694" s="39"/>
      <c r="CQ694" s="39"/>
      <c r="CR694" s="39"/>
      <c r="CS694" s="39"/>
      <c r="CT694" s="39"/>
      <c r="CU694" s="39"/>
      <c r="CV694" s="39"/>
      <c r="CW694" s="39"/>
      <c r="CX694" s="39"/>
      <c r="CY694" s="39"/>
      <c r="CZ694" s="39"/>
      <c r="DA694" s="39"/>
      <c r="DB694" s="39"/>
      <c r="DC694" s="39"/>
      <c r="DD694" s="39"/>
      <c r="DE694" s="39"/>
      <c r="DF694" s="39"/>
    </row>
    <row r="695" spans="1:110" ht="34.5" customHeight="1" x14ac:dyDescent="0.25">
      <c r="A695" s="14" t="s">
        <v>1074</v>
      </c>
      <c r="B695" s="43" t="s">
        <v>576</v>
      </c>
      <c r="C695" s="15">
        <v>1200</v>
      </c>
      <c r="D695" s="4" t="s">
        <v>9</v>
      </c>
      <c r="E695" s="38" t="s">
        <v>37</v>
      </c>
      <c r="F695" s="38" t="s">
        <v>37</v>
      </c>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c r="BR695" s="39"/>
      <c r="BS695" s="39"/>
      <c r="BT695" s="39"/>
      <c r="BU695" s="39"/>
      <c r="BV695" s="39"/>
      <c r="BW695" s="39"/>
      <c r="BX695" s="39"/>
      <c r="BY695" s="39"/>
      <c r="BZ695" s="39"/>
      <c r="CA695" s="39"/>
      <c r="CB695" s="39"/>
      <c r="CC695" s="39"/>
      <c r="CD695" s="39"/>
      <c r="CE695" s="39"/>
      <c r="CF695" s="39"/>
      <c r="CG695" s="39"/>
      <c r="CH695" s="39"/>
      <c r="CI695" s="39"/>
      <c r="CJ695" s="39"/>
      <c r="CK695" s="39"/>
      <c r="CL695" s="39"/>
      <c r="CM695" s="39"/>
      <c r="CN695" s="39"/>
      <c r="CO695" s="39"/>
      <c r="CP695" s="39"/>
      <c r="CQ695" s="39"/>
      <c r="CR695" s="39"/>
      <c r="CS695" s="39"/>
      <c r="CT695" s="39"/>
      <c r="CU695" s="39"/>
      <c r="CV695" s="39"/>
      <c r="CW695" s="39"/>
      <c r="CX695" s="39"/>
      <c r="CY695" s="39"/>
      <c r="CZ695" s="39"/>
      <c r="DA695" s="39"/>
      <c r="DB695" s="39"/>
      <c r="DC695" s="39"/>
      <c r="DD695" s="39"/>
      <c r="DE695" s="39"/>
      <c r="DF695" s="39"/>
    </row>
    <row r="696" spans="1:110" ht="39" customHeight="1" x14ac:dyDescent="0.25">
      <c r="A696" s="130" t="s">
        <v>1326</v>
      </c>
      <c r="B696" s="28" t="s">
        <v>631</v>
      </c>
      <c r="C696" s="15"/>
      <c r="D696" s="4"/>
      <c r="E696" s="38"/>
      <c r="F696" s="38"/>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c r="BV696" s="39"/>
      <c r="BW696" s="39"/>
      <c r="BX696" s="39"/>
      <c r="BY696" s="39"/>
      <c r="BZ696" s="39"/>
      <c r="CA696" s="39"/>
      <c r="CB696" s="39"/>
      <c r="CC696" s="39"/>
      <c r="CD696" s="39"/>
      <c r="CE696" s="39"/>
      <c r="CF696" s="39"/>
      <c r="CG696" s="39"/>
      <c r="CH696" s="39"/>
      <c r="CI696" s="39"/>
      <c r="CJ696" s="39"/>
      <c r="CK696" s="39"/>
      <c r="CL696" s="39"/>
      <c r="CM696" s="39"/>
      <c r="CN696" s="39"/>
      <c r="CO696" s="39"/>
      <c r="CP696" s="39"/>
      <c r="CQ696" s="39"/>
      <c r="CR696" s="39"/>
      <c r="CS696" s="39"/>
      <c r="CT696" s="39"/>
      <c r="CU696" s="39"/>
      <c r="CV696" s="39"/>
      <c r="CW696" s="39"/>
      <c r="CX696" s="39"/>
      <c r="CY696" s="39"/>
      <c r="CZ696" s="39"/>
      <c r="DA696" s="39"/>
      <c r="DB696" s="39"/>
      <c r="DC696" s="39"/>
      <c r="DD696" s="39"/>
      <c r="DE696" s="39"/>
      <c r="DF696" s="39"/>
    </row>
    <row r="697" spans="1:110" ht="78.75" customHeight="1" x14ac:dyDescent="0.25">
      <c r="A697" s="14" t="s">
        <v>601</v>
      </c>
      <c r="B697" s="43"/>
      <c r="C697" s="15">
        <v>10600</v>
      </c>
      <c r="D697" s="41" t="s">
        <v>9</v>
      </c>
      <c r="E697" s="41" t="s">
        <v>11</v>
      </c>
      <c r="F697" s="41" t="s">
        <v>100</v>
      </c>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c r="BR697" s="39"/>
      <c r="BS697" s="39"/>
      <c r="BT697" s="39"/>
      <c r="BU697" s="39"/>
      <c r="BV697" s="39"/>
      <c r="BW697" s="39"/>
      <c r="BX697" s="39"/>
      <c r="BY697" s="39"/>
      <c r="BZ697" s="39"/>
      <c r="CA697" s="39"/>
      <c r="CB697" s="39"/>
      <c r="CC697" s="39"/>
      <c r="CD697" s="39"/>
      <c r="CE697" s="39"/>
      <c r="CF697" s="39"/>
      <c r="CG697" s="39"/>
      <c r="CH697" s="39"/>
      <c r="CI697" s="39"/>
      <c r="CJ697" s="39"/>
      <c r="CK697" s="39"/>
      <c r="CL697" s="39"/>
      <c r="CM697" s="39"/>
      <c r="CN697" s="39"/>
      <c r="CO697" s="39"/>
      <c r="CP697" s="39"/>
      <c r="CQ697" s="39"/>
      <c r="CR697" s="39"/>
      <c r="CS697" s="39"/>
      <c r="CT697" s="39"/>
      <c r="CU697" s="39"/>
      <c r="CV697" s="39"/>
      <c r="CW697" s="39"/>
      <c r="CX697" s="39"/>
      <c r="CY697" s="39"/>
      <c r="CZ697" s="39"/>
      <c r="DA697" s="39"/>
      <c r="DB697" s="39"/>
      <c r="DC697" s="39"/>
      <c r="DD697" s="39"/>
      <c r="DE697" s="39"/>
      <c r="DF697" s="39"/>
    </row>
    <row r="698" spans="1:110" s="6" customFormat="1" ht="18.75" customHeight="1" x14ac:dyDescent="0.25">
      <c r="A698" s="1" t="s">
        <v>374</v>
      </c>
      <c r="B698" s="151"/>
      <c r="C698" s="36"/>
      <c r="D698" s="8"/>
      <c r="E698" s="136"/>
      <c r="F698" s="136"/>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row>
    <row r="699" spans="1:110" s="39" customFormat="1" ht="54" customHeight="1" x14ac:dyDescent="0.25">
      <c r="A699" s="9" t="s">
        <v>656</v>
      </c>
      <c r="B699" s="43" t="s">
        <v>531</v>
      </c>
      <c r="C699" s="36">
        <v>87000</v>
      </c>
      <c r="D699" s="41" t="s">
        <v>9</v>
      </c>
      <c r="E699" s="64" t="s">
        <v>11</v>
      </c>
      <c r="F699" s="64" t="s">
        <v>100</v>
      </c>
    </row>
    <row r="700" spans="1:110" s="39" customFormat="1" ht="39" customHeight="1" x14ac:dyDescent="0.25">
      <c r="A700" s="9" t="s">
        <v>773</v>
      </c>
      <c r="B700" s="43" t="s">
        <v>373</v>
      </c>
      <c r="C700" s="36">
        <v>35000</v>
      </c>
      <c r="D700" s="41" t="s">
        <v>9</v>
      </c>
      <c r="E700" s="64" t="s">
        <v>17</v>
      </c>
      <c r="F700" s="64" t="s">
        <v>10</v>
      </c>
    </row>
    <row r="701" spans="1:110" ht="42" customHeight="1" x14ac:dyDescent="0.25">
      <c r="A701" s="40" t="s">
        <v>725</v>
      </c>
      <c r="B701" s="43" t="s">
        <v>726</v>
      </c>
      <c r="C701" s="25">
        <v>7550</v>
      </c>
      <c r="D701" s="41" t="s">
        <v>9</v>
      </c>
      <c r="E701" s="41" t="s">
        <v>103</v>
      </c>
      <c r="F701" s="41" t="s">
        <v>105</v>
      </c>
    </row>
    <row r="702" spans="1:110" s="6" customFormat="1" ht="13.5" customHeight="1" x14ac:dyDescent="0.25">
      <c r="A702" s="1" t="s">
        <v>750</v>
      </c>
      <c r="B702" s="151"/>
      <c r="C702" s="36"/>
      <c r="D702" s="8"/>
      <c r="E702" s="136"/>
      <c r="F702" s="136"/>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row>
    <row r="703" spans="1:110" s="39" customFormat="1" ht="60" x14ac:dyDescent="0.25">
      <c r="A703" s="9" t="s">
        <v>751</v>
      </c>
      <c r="B703" s="43" t="s">
        <v>752</v>
      </c>
      <c r="C703" s="36">
        <v>28000</v>
      </c>
      <c r="D703" s="41" t="s">
        <v>9</v>
      </c>
      <c r="E703" s="64" t="s">
        <v>90</v>
      </c>
      <c r="F703" s="64" t="s">
        <v>91</v>
      </c>
    </row>
    <row r="704" spans="1:110" s="6" customFormat="1" ht="13.5" customHeight="1" x14ac:dyDescent="0.25">
      <c r="A704" s="1" t="s">
        <v>753</v>
      </c>
      <c r="B704" s="151"/>
      <c r="C704" s="36"/>
      <c r="D704" s="8"/>
      <c r="E704" s="136"/>
      <c r="F704" s="136"/>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row>
    <row r="705" spans="1:110" s="39" customFormat="1" ht="38.25" x14ac:dyDescent="0.25">
      <c r="A705" s="9" t="s">
        <v>755</v>
      </c>
      <c r="B705" s="43" t="s">
        <v>754</v>
      </c>
      <c r="C705" s="36">
        <v>135000</v>
      </c>
      <c r="D705" s="41" t="s">
        <v>9</v>
      </c>
      <c r="E705" s="64" t="s">
        <v>90</v>
      </c>
      <c r="F705" s="64" t="s">
        <v>91</v>
      </c>
    </row>
    <row r="706" spans="1:110" ht="31.5" customHeight="1" x14ac:dyDescent="0.25">
      <c r="A706" s="1" t="s">
        <v>1315</v>
      </c>
      <c r="B706" s="43" t="s">
        <v>1062</v>
      </c>
      <c r="C706" s="36"/>
      <c r="D706" s="11"/>
      <c r="E706" s="25"/>
      <c r="F706" s="38"/>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c r="BR706" s="39"/>
      <c r="BS706" s="39"/>
      <c r="BT706" s="39"/>
      <c r="BU706" s="39"/>
      <c r="BV706" s="39"/>
      <c r="BW706" s="39"/>
      <c r="BX706" s="39"/>
      <c r="BY706" s="39"/>
      <c r="BZ706" s="39"/>
      <c r="CA706" s="39"/>
      <c r="CB706" s="39"/>
      <c r="CC706" s="39"/>
      <c r="CD706" s="39"/>
      <c r="CE706" s="39"/>
      <c r="CF706" s="39"/>
      <c r="CG706" s="39"/>
      <c r="CH706" s="39"/>
      <c r="CI706" s="39"/>
      <c r="CJ706" s="39"/>
      <c r="CK706" s="39"/>
      <c r="CL706" s="39"/>
      <c r="CM706" s="39"/>
      <c r="CN706" s="39"/>
      <c r="CO706" s="39"/>
      <c r="CP706" s="39"/>
      <c r="CQ706" s="39"/>
      <c r="CR706" s="39"/>
      <c r="CS706" s="39"/>
      <c r="CT706" s="39"/>
      <c r="CU706" s="39"/>
      <c r="CV706" s="39"/>
      <c r="CW706" s="39"/>
      <c r="CX706" s="39"/>
      <c r="CY706" s="39"/>
      <c r="CZ706" s="39"/>
      <c r="DA706" s="39"/>
      <c r="DB706" s="39"/>
      <c r="DC706" s="39"/>
      <c r="DD706" s="39"/>
      <c r="DE706" s="39"/>
      <c r="DF706" s="39"/>
    </row>
    <row r="707" spans="1:110" s="39" customFormat="1" ht="25.5" x14ac:dyDescent="0.25">
      <c r="A707" s="9" t="s">
        <v>1256</v>
      </c>
      <c r="B707" s="38" t="s">
        <v>1063</v>
      </c>
      <c r="C707" s="36">
        <v>27000</v>
      </c>
      <c r="D707" s="41" t="s">
        <v>9</v>
      </c>
      <c r="E707" s="64" t="s">
        <v>105</v>
      </c>
      <c r="F707" s="64" t="s">
        <v>105</v>
      </c>
    </row>
    <row r="708" spans="1:110" s="39" customFormat="1" ht="63.75" x14ac:dyDescent="0.25">
      <c r="A708" s="9" t="s">
        <v>1255</v>
      </c>
      <c r="B708" s="38" t="s">
        <v>1254</v>
      </c>
      <c r="C708" s="36">
        <v>1500</v>
      </c>
      <c r="D708" s="41" t="s">
        <v>9</v>
      </c>
      <c r="E708" s="64" t="s">
        <v>22</v>
      </c>
      <c r="F708" s="64" t="s">
        <v>22</v>
      </c>
    </row>
    <row r="709" spans="1:110" ht="31.5" customHeight="1" x14ac:dyDescent="0.25">
      <c r="A709" s="1" t="s">
        <v>263</v>
      </c>
      <c r="B709" s="43"/>
      <c r="C709" s="36"/>
      <c r="D709" s="11"/>
      <c r="E709" s="25"/>
      <c r="F709" s="38"/>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c r="BR709" s="39"/>
      <c r="BS709" s="39"/>
      <c r="BT709" s="39"/>
      <c r="BU709" s="39"/>
      <c r="BV709" s="39"/>
      <c r="BW709" s="39"/>
      <c r="BX709" s="39"/>
      <c r="BY709" s="39"/>
      <c r="BZ709" s="39"/>
      <c r="CA709" s="39"/>
      <c r="CB709" s="39"/>
      <c r="CC709" s="39"/>
      <c r="CD709" s="39"/>
      <c r="CE709" s="39"/>
      <c r="CF709" s="39"/>
      <c r="CG709" s="39"/>
      <c r="CH709" s="39"/>
      <c r="CI709" s="39"/>
      <c r="CJ709" s="39"/>
      <c r="CK709" s="39"/>
      <c r="CL709" s="39"/>
      <c r="CM709" s="39"/>
      <c r="CN709" s="39"/>
      <c r="CO709" s="39"/>
      <c r="CP709" s="39"/>
      <c r="CQ709" s="39"/>
      <c r="CR709" s="39"/>
      <c r="CS709" s="39"/>
      <c r="CT709" s="39"/>
      <c r="CU709" s="39"/>
      <c r="CV709" s="39"/>
      <c r="CW709" s="39"/>
      <c r="CX709" s="39"/>
      <c r="CY709" s="39"/>
      <c r="CZ709" s="39"/>
      <c r="DA709" s="39"/>
      <c r="DB709" s="39"/>
      <c r="DC709" s="39"/>
      <c r="DD709" s="39"/>
      <c r="DE709" s="39"/>
      <c r="DF709" s="39"/>
    </row>
    <row r="710" spans="1:110" ht="51.75" customHeight="1" x14ac:dyDescent="0.25">
      <c r="A710" s="40" t="s">
        <v>157</v>
      </c>
      <c r="B710" s="43" t="s">
        <v>156</v>
      </c>
      <c r="C710" s="36"/>
      <c r="D710" s="38"/>
      <c r="E710" s="41"/>
      <c r="F710" s="41"/>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c r="BR710" s="39"/>
      <c r="BS710" s="39"/>
      <c r="BT710" s="39"/>
      <c r="BU710" s="39"/>
      <c r="BV710" s="39"/>
      <c r="BW710" s="39"/>
      <c r="BX710" s="39"/>
      <c r="BY710" s="39"/>
      <c r="BZ710" s="39"/>
      <c r="CA710" s="39"/>
      <c r="CB710" s="39"/>
      <c r="CC710" s="39"/>
      <c r="CD710" s="39"/>
      <c r="CE710" s="39"/>
      <c r="CF710" s="39"/>
      <c r="CG710" s="39"/>
      <c r="CH710" s="39"/>
      <c r="CI710" s="39"/>
      <c r="CJ710" s="39"/>
      <c r="CK710" s="39"/>
      <c r="CL710" s="39"/>
      <c r="CM710" s="39"/>
      <c r="CN710" s="39"/>
      <c r="CO710" s="39"/>
      <c r="CP710" s="39"/>
      <c r="CQ710" s="39"/>
      <c r="CR710" s="39"/>
      <c r="CS710" s="39"/>
      <c r="CT710" s="39"/>
      <c r="CU710" s="39"/>
      <c r="CV710" s="39"/>
      <c r="CW710" s="39"/>
      <c r="CX710" s="39"/>
      <c r="CY710" s="39"/>
      <c r="CZ710" s="39"/>
      <c r="DA710" s="39"/>
      <c r="DB710" s="39"/>
      <c r="DC710" s="39"/>
      <c r="DD710" s="39"/>
      <c r="DE710" s="39"/>
      <c r="DF710" s="39"/>
    </row>
    <row r="711" spans="1:110" s="39" customFormat="1" ht="33" customHeight="1" x14ac:dyDescent="0.25">
      <c r="A711" s="188" t="s">
        <v>255</v>
      </c>
      <c r="B711" s="189"/>
      <c r="C711" s="190"/>
      <c r="D711" s="191"/>
      <c r="E711" s="188"/>
      <c r="F711" s="188"/>
    </row>
    <row r="712" spans="1:110" s="6" customFormat="1" x14ac:dyDescent="0.25">
      <c r="A712" s="1" t="s">
        <v>92</v>
      </c>
      <c r="B712" s="192"/>
      <c r="C712" s="36"/>
      <c r="D712" s="8"/>
      <c r="E712" s="136"/>
      <c r="F712" s="136"/>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row>
    <row r="713" spans="1:110" ht="21" customHeight="1" x14ac:dyDescent="0.25">
      <c r="A713" s="9" t="s">
        <v>453</v>
      </c>
      <c r="B713" s="43" t="s">
        <v>454</v>
      </c>
      <c r="C713" s="25">
        <v>1000</v>
      </c>
      <c r="D713" s="11" t="s">
        <v>9</v>
      </c>
      <c r="E713" s="18" t="s">
        <v>10</v>
      </c>
      <c r="F713" s="41" t="s">
        <v>10</v>
      </c>
    </row>
    <row r="714" spans="1:110" x14ac:dyDescent="0.25">
      <c r="A714" s="9"/>
      <c r="B714" s="29"/>
      <c r="C714" s="25"/>
      <c r="D714" s="41"/>
      <c r="E714" s="38"/>
      <c r="F714" s="38"/>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c r="BV714" s="39"/>
      <c r="BW714" s="39"/>
      <c r="BX714" s="39"/>
      <c r="BY714" s="39"/>
      <c r="BZ714" s="39"/>
      <c r="CA714" s="39"/>
      <c r="CB714" s="39"/>
      <c r="CC714" s="39"/>
      <c r="CD714" s="39"/>
      <c r="CE714" s="39"/>
      <c r="CF714" s="39"/>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39"/>
      <c r="DC714" s="39"/>
      <c r="DD714" s="39"/>
      <c r="DE714" s="39"/>
      <c r="DF714" s="39"/>
    </row>
    <row r="715" spans="1:110" s="6" customFormat="1" x14ac:dyDescent="0.25">
      <c r="A715" s="1" t="s">
        <v>134</v>
      </c>
      <c r="B715" s="151"/>
      <c r="C715" s="36"/>
      <c r="D715" s="8"/>
      <c r="E715" s="136"/>
      <c r="F715" s="136"/>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row>
    <row r="716" spans="1:110" s="6" customFormat="1" x14ac:dyDescent="0.25">
      <c r="A716" s="87"/>
      <c r="B716" s="29"/>
      <c r="C716" s="36"/>
      <c r="D716" s="41"/>
      <c r="E716" s="38"/>
      <c r="F716" s="38"/>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row>
    <row r="717" spans="1:110" s="6" customFormat="1" ht="36" x14ac:dyDescent="0.25">
      <c r="A717" s="1" t="s">
        <v>161</v>
      </c>
      <c r="B717" s="151" t="s">
        <v>93</v>
      </c>
      <c r="C717" s="36"/>
      <c r="D717" s="8"/>
      <c r="E717" s="136"/>
      <c r="F717" s="136"/>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row>
    <row r="718" spans="1:110" ht="41.25" customHeight="1" x14ac:dyDescent="0.25">
      <c r="A718" s="40" t="s">
        <v>458</v>
      </c>
      <c r="B718" s="43" t="s">
        <v>459</v>
      </c>
      <c r="C718" s="25" t="s">
        <v>757</v>
      </c>
      <c r="D718" s="41" t="s">
        <v>9</v>
      </c>
      <c r="E718" s="18" t="s">
        <v>10</v>
      </c>
      <c r="F718" s="41" t="s">
        <v>10</v>
      </c>
    </row>
    <row r="719" spans="1:110" ht="35.25" customHeight="1" x14ac:dyDescent="0.25">
      <c r="A719" s="40" t="s">
        <v>756</v>
      </c>
      <c r="B719" s="43" t="s">
        <v>459</v>
      </c>
      <c r="C719" s="25">
        <v>230054</v>
      </c>
      <c r="D719" s="41" t="s">
        <v>9</v>
      </c>
      <c r="E719" s="18" t="s">
        <v>90</v>
      </c>
      <c r="F719" s="41" t="s">
        <v>91</v>
      </c>
    </row>
    <row r="720" spans="1:110" ht="28.5" customHeight="1" x14ac:dyDescent="0.25">
      <c r="A720" s="40" t="s">
        <v>1118</v>
      </c>
      <c r="B720" s="43" t="s">
        <v>459</v>
      </c>
      <c r="C720" s="25">
        <v>235734.36</v>
      </c>
      <c r="D720" s="41" t="s">
        <v>9</v>
      </c>
      <c r="E720" s="18" t="s">
        <v>37</v>
      </c>
      <c r="F720" s="41" t="s">
        <v>38</v>
      </c>
    </row>
    <row r="721" spans="1:209" s="6" customFormat="1" ht="38.25" customHeight="1" x14ac:dyDescent="0.25">
      <c r="A721" s="1" t="s">
        <v>94</v>
      </c>
      <c r="B721" s="151"/>
      <c r="C721" s="36"/>
      <c r="D721" s="8"/>
      <c r="E721" s="136"/>
      <c r="F721" s="136"/>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row>
    <row r="722" spans="1:209" ht="88.5" customHeight="1" x14ac:dyDescent="0.25">
      <c r="A722" s="40" t="s">
        <v>724</v>
      </c>
      <c r="B722" s="75" t="s">
        <v>337</v>
      </c>
      <c r="C722" s="66">
        <v>250000</v>
      </c>
      <c r="D722" s="4" t="s">
        <v>9</v>
      </c>
      <c r="E722" s="2" t="s">
        <v>22</v>
      </c>
      <c r="F722" s="2" t="s">
        <v>22</v>
      </c>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c r="BR722" s="39"/>
      <c r="BS722" s="39"/>
      <c r="BT722" s="39"/>
      <c r="BU722" s="39"/>
      <c r="BV722" s="39"/>
      <c r="BW722" s="39"/>
      <c r="BX722" s="39"/>
      <c r="BY722" s="39"/>
      <c r="BZ722" s="39"/>
      <c r="CA722" s="39"/>
      <c r="CB722" s="39"/>
      <c r="CC722" s="39"/>
      <c r="CD722" s="39"/>
      <c r="CE722" s="39"/>
      <c r="CF722" s="39"/>
      <c r="CG722" s="39"/>
      <c r="CH722" s="39"/>
      <c r="CI722" s="39"/>
      <c r="CJ722" s="39"/>
      <c r="CK722" s="39"/>
      <c r="CL722" s="39"/>
      <c r="CM722" s="39"/>
      <c r="CN722" s="39"/>
      <c r="CO722" s="39"/>
      <c r="CP722" s="39"/>
      <c r="CQ722" s="39"/>
      <c r="CR722" s="39"/>
      <c r="CS722" s="39"/>
      <c r="CT722" s="39"/>
      <c r="CU722" s="39"/>
      <c r="CV722" s="39"/>
      <c r="CW722" s="39"/>
      <c r="CX722" s="39"/>
      <c r="CY722" s="39"/>
      <c r="CZ722" s="39"/>
      <c r="DA722" s="39"/>
      <c r="DB722" s="39"/>
      <c r="DC722" s="39"/>
      <c r="DD722" s="39"/>
      <c r="DE722" s="39"/>
      <c r="DF722" s="39"/>
      <c r="DG722" s="39"/>
      <c r="DH722" s="39"/>
      <c r="DI722" s="39"/>
    </row>
    <row r="723" spans="1:209" s="6" customFormat="1" ht="38.25" customHeight="1" x14ac:dyDescent="0.25">
      <c r="A723" s="1" t="s">
        <v>95</v>
      </c>
      <c r="B723" s="151"/>
      <c r="C723" s="36"/>
      <c r="D723" s="41"/>
      <c r="E723" s="38"/>
      <c r="F723" s="38"/>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row>
    <row r="724" spans="1:209" x14ac:dyDescent="0.25">
      <c r="A724" s="37"/>
      <c r="B724" s="75"/>
      <c r="C724" s="66"/>
      <c r="D724" s="4"/>
      <c r="E724" s="2"/>
      <c r="F724" s="2"/>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c r="BV724" s="39"/>
      <c r="BW724" s="39"/>
      <c r="BX724" s="39"/>
      <c r="BY724" s="39"/>
      <c r="BZ724" s="39"/>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39"/>
      <c r="DC724" s="39"/>
      <c r="DD724" s="39"/>
      <c r="DE724" s="39"/>
      <c r="DF724" s="39"/>
      <c r="DG724" s="39"/>
      <c r="DH724" s="39"/>
      <c r="DI724" s="39"/>
    </row>
    <row r="725" spans="1:209" s="5" customFormat="1" x14ac:dyDescent="0.25">
      <c r="A725" s="33" t="s">
        <v>97</v>
      </c>
      <c r="B725" s="135"/>
      <c r="C725" s="36"/>
      <c r="D725" s="8"/>
      <c r="E725" s="136"/>
      <c r="F725" s="136"/>
    </row>
    <row r="726" spans="1:209" s="5" customFormat="1" ht="48" x14ac:dyDescent="0.25">
      <c r="A726" s="40" t="s">
        <v>1307</v>
      </c>
      <c r="B726" s="43" t="s">
        <v>98</v>
      </c>
      <c r="C726" s="36">
        <f>80000+40000</f>
        <v>120000</v>
      </c>
      <c r="D726" s="11" t="s">
        <v>9</v>
      </c>
      <c r="E726" s="18" t="s">
        <v>12</v>
      </c>
      <c r="F726" s="41" t="s">
        <v>22</v>
      </c>
    </row>
    <row r="727" spans="1:209" s="39" customFormat="1" ht="25.5" x14ac:dyDescent="0.25">
      <c r="A727" s="40" t="s">
        <v>1308</v>
      </c>
      <c r="B727" s="43" t="s">
        <v>99</v>
      </c>
      <c r="C727" s="36">
        <f>300000+300000</f>
        <v>600000</v>
      </c>
      <c r="D727" s="11" t="s">
        <v>9</v>
      </c>
      <c r="E727" s="18" t="s">
        <v>12</v>
      </c>
      <c r="F727" s="41" t="s">
        <v>22</v>
      </c>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c r="CB727" s="37"/>
      <c r="CC727" s="37"/>
      <c r="CD727" s="37"/>
      <c r="CE727" s="37"/>
      <c r="CF727" s="37"/>
      <c r="CG727" s="37"/>
      <c r="CH727" s="37"/>
      <c r="CI727" s="37"/>
      <c r="CJ727" s="37"/>
      <c r="CK727" s="37"/>
      <c r="CL727" s="37"/>
      <c r="CM727" s="37"/>
      <c r="CN727" s="37"/>
      <c r="CO727" s="37"/>
      <c r="CP727" s="37"/>
      <c r="CQ727" s="37"/>
      <c r="CR727" s="37"/>
      <c r="CS727" s="37"/>
      <c r="CT727" s="37"/>
      <c r="CU727" s="37"/>
      <c r="CV727" s="37"/>
      <c r="CW727" s="37"/>
      <c r="CX727" s="37"/>
      <c r="CY727" s="37"/>
      <c r="CZ727" s="37"/>
      <c r="DA727" s="37"/>
      <c r="DB727" s="37"/>
      <c r="DC727" s="37"/>
      <c r="DD727" s="37"/>
      <c r="DE727" s="37"/>
      <c r="DF727" s="37"/>
      <c r="DG727" s="37"/>
      <c r="DH727" s="37"/>
      <c r="DI727" s="37"/>
      <c r="DJ727" s="37"/>
      <c r="DK727" s="37"/>
      <c r="DL727" s="37"/>
      <c r="DM727" s="37"/>
      <c r="DN727" s="37"/>
      <c r="DO727" s="37"/>
      <c r="DP727" s="37"/>
      <c r="DQ727" s="37"/>
      <c r="DR727" s="37"/>
      <c r="DS727" s="37"/>
      <c r="DT727" s="37"/>
      <c r="DU727" s="37"/>
      <c r="DV727" s="37"/>
      <c r="DW727" s="37"/>
      <c r="DX727" s="37"/>
      <c r="DY727" s="37"/>
      <c r="DZ727" s="37"/>
      <c r="EA727" s="37"/>
      <c r="EB727" s="37"/>
      <c r="EC727" s="37"/>
      <c r="ED727" s="37"/>
      <c r="EE727" s="37"/>
      <c r="EF727" s="37"/>
      <c r="EG727" s="37"/>
      <c r="EH727" s="37"/>
      <c r="EI727" s="37"/>
      <c r="EJ727" s="37"/>
      <c r="EK727" s="37"/>
      <c r="EL727" s="37"/>
      <c r="EM727" s="37"/>
      <c r="EN727" s="37"/>
      <c r="EO727" s="37"/>
      <c r="EP727" s="37"/>
      <c r="EQ727" s="37"/>
      <c r="ER727" s="37"/>
      <c r="ES727" s="37"/>
      <c r="ET727" s="37"/>
      <c r="EU727" s="37"/>
      <c r="EV727" s="37"/>
      <c r="EW727" s="37"/>
      <c r="EX727" s="37"/>
      <c r="EY727" s="37"/>
      <c r="EZ727" s="37"/>
      <c r="FA727" s="37"/>
      <c r="FB727" s="37"/>
      <c r="FC727" s="37"/>
      <c r="FD727" s="37"/>
      <c r="FE727" s="37"/>
      <c r="FF727" s="37"/>
      <c r="FG727" s="37"/>
      <c r="FH727" s="37"/>
      <c r="FI727" s="37"/>
      <c r="FJ727" s="37"/>
      <c r="FK727" s="37"/>
      <c r="FL727" s="37"/>
      <c r="FM727" s="37"/>
      <c r="FN727" s="37"/>
      <c r="FO727" s="37"/>
      <c r="FP727" s="37"/>
      <c r="FQ727" s="37"/>
      <c r="FR727" s="37"/>
      <c r="FS727" s="37"/>
      <c r="FT727" s="37"/>
      <c r="FU727" s="37"/>
      <c r="FV727" s="37"/>
      <c r="FW727" s="37"/>
      <c r="FX727" s="37"/>
      <c r="FY727" s="37"/>
      <c r="FZ727" s="37"/>
      <c r="GA727" s="37"/>
      <c r="GB727" s="37"/>
      <c r="GC727" s="37"/>
      <c r="GD727" s="37"/>
      <c r="GE727" s="37"/>
      <c r="GF727" s="37"/>
      <c r="GG727" s="37"/>
      <c r="GH727" s="37"/>
      <c r="GI727" s="37"/>
      <c r="GJ727" s="37"/>
      <c r="GK727" s="37"/>
      <c r="GL727" s="37"/>
      <c r="GM727" s="37"/>
      <c r="GN727" s="37"/>
      <c r="GO727" s="37"/>
      <c r="GP727" s="37"/>
      <c r="GQ727" s="37"/>
      <c r="GR727" s="37"/>
      <c r="GS727" s="37"/>
      <c r="GT727" s="37"/>
      <c r="GU727" s="37"/>
      <c r="GV727" s="37"/>
      <c r="GW727" s="37"/>
      <c r="GX727" s="37"/>
      <c r="GY727" s="37"/>
      <c r="GZ727" s="37"/>
      <c r="HA727" s="37"/>
    </row>
    <row r="728" spans="1:209" s="39" customFormat="1" ht="25.5" x14ac:dyDescent="0.25">
      <c r="A728" s="40" t="s">
        <v>1309</v>
      </c>
      <c r="B728" s="43" t="s">
        <v>99</v>
      </c>
      <c r="C728" s="36">
        <f>30000+30000+30000</f>
        <v>90000</v>
      </c>
      <c r="D728" s="11" t="s">
        <v>9</v>
      </c>
      <c r="E728" s="18" t="s">
        <v>12</v>
      </c>
      <c r="F728" s="41" t="s">
        <v>22</v>
      </c>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c r="BN728" s="37"/>
      <c r="BO728" s="37"/>
      <c r="BP728" s="37"/>
      <c r="BQ728" s="37"/>
      <c r="BR728" s="37"/>
      <c r="BS728" s="37"/>
      <c r="BT728" s="37"/>
      <c r="BU728" s="37"/>
      <c r="BV728" s="37"/>
      <c r="BW728" s="37"/>
      <c r="BX728" s="37"/>
      <c r="BY728" s="37"/>
      <c r="BZ728" s="37"/>
      <c r="CA728" s="37"/>
      <c r="CB728" s="37"/>
      <c r="CC728" s="37"/>
      <c r="CD728" s="37"/>
      <c r="CE728" s="37"/>
      <c r="CF728" s="37"/>
      <c r="CG728" s="37"/>
      <c r="CH728" s="37"/>
      <c r="CI728" s="37"/>
      <c r="CJ728" s="37"/>
      <c r="CK728" s="37"/>
      <c r="CL728" s="37"/>
      <c r="CM728" s="37"/>
      <c r="CN728" s="37"/>
      <c r="CO728" s="37"/>
      <c r="CP728" s="37"/>
      <c r="CQ728" s="37"/>
      <c r="CR728" s="37"/>
      <c r="CS728" s="37"/>
      <c r="CT728" s="37"/>
      <c r="CU728" s="37"/>
      <c r="CV728" s="37"/>
      <c r="CW728" s="37"/>
      <c r="CX728" s="37"/>
      <c r="CY728" s="37"/>
      <c r="CZ728" s="37"/>
      <c r="DA728" s="37"/>
      <c r="DB728" s="37"/>
      <c r="DC728" s="37"/>
      <c r="DD728" s="37"/>
      <c r="DE728" s="37"/>
      <c r="DF728" s="37"/>
      <c r="DG728" s="37"/>
      <c r="DH728" s="37"/>
      <c r="DI728" s="37"/>
      <c r="DJ728" s="37"/>
      <c r="DK728" s="37"/>
      <c r="DL728" s="37"/>
      <c r="DM728" s="37"/>
      <c r="DN728" s="37"/>
      <c r="DO728" s="37"/>
      <c r="DP728" s="37"/>
      <c r="DQ728" s="37"/>
      <c r="DR728" s="37"/>
      <c r="DS728" s="37"/>
      <c r="DT728" s="37"/>
      <c r="DU728" s="37"/>
      <c r="DV728" s="37"/>
      <c r="DW728" s="37"/>
      <c r="DX728" s="37"/>
      <c r="DY728" s="37"/>
      <c r="DZ728" s="37"/>
      <c r="EA728" s="37"/>
      <c r="EB728" s="37"/>
      <c r="EC728" s="37"/>
      <c r="ED728" s="37"/>
      <c r="EE728" s="37"/>
      <c r="EF728" s="37"/>
      <c r="EG728" s="37"/>
      <c r="EH728" s="37"/>
      <c r="EI728" s="37"/>
      <c r="EJ728" s="37"/>
      <c r="EK728" s="37"/>
      <c r="EL728" s="37"/>
      <c r="EM728" s="37"/>
      <c r="EN728" s="37"/>
      <c r="EO728" s="37"/>
      <c r="EP728" s="37"/>
      <c r="EQ728" s="37"/>
      <c r="ER728" s="37"/>
      <c r="ES728" s="37"/>
      <c r="ET728" s="37"/>
      <c r="EU728" s="37"/>
      <c r="EV728" s="37"/>
      <c r="EW728" s="37"/>
      <c r="EX728" s="37"/>
      <c r="EY728" s="37"/>
      <c r="EZ728" s="37"/>
      <c r="FA728" s="37"/>
      <c r="FB728" s="37"/>
      <c r="FC728" s="37"/>
      <c r="FD728" s="37"/>
      <c r="FE728" s="37"/>
      <c r="FF728" s="37"/>
      <c r="FG728" s="37"/>
      <c r="FH728" s="37"/>
      <c r="FI728" s="37"/>
      <c r="FJ728" s="37"/>
      <c r="FK728" s="37"/>
      <c r="FL728" s="37"/>
      <c r="FM728" s="37"/>
      <c r="FN728" s="37"/>
      <c r="FO728" s="37"/>
      <c r="FP728" s="37"/>
      <c r="FQ728" s="37"/>
      <c r="FR728" s="37"/>
      <c r="FS728" s="37"/>
      <c r="FT728" s="37"/>
      <c r="FU728" s="37"/>
      <c r="FV728" s="37"/>
      <c r="FW728" s="37"/>
      <c r="FX728" s="37"/>
      <c r="FY728" s="37"/>
      <c r="FZ728" s="37"/>
      <c r="GA728" s="37"/>
      <c r="GB728" s="37"/>
      <c r="GC728" s="37"/>
      <c r="GD728" s="37"/>
      <c r="GE728" s="37"/>
      <c r="GF728" s="37"/>
      <c r="GG728" s="37"/>
      <c r="GH728" s="37"/>
      <c r="GI728" s="37"/>
      <c r="GJ728" s="37"/>
      <c r="GK728" s="37"/>
      <c r="GL728" s="37"/>
      <c r="GM728" s="37"/>
      <c r="GN728" s="37"/>
      <c r="GO728" s="37"/>
      <c r="GP728" s="37"/>
      <c r="GQ728" s="37"/>
      <c r="GR728" s="37"/>
      <c r="GS728" s="37"/>
      <c r="GT728" s="37"/>
      <c r="GU728" s="37"/>
      <c r="GV728" s="37"/>
      <c r="GW728" s="37"/>
      <c r="GX728" s="37"/>
      <c r="GY728" s="37"/>
      <c r="GZ728" s="37"/>
      <c r="HA728" s="37"/>
    </row>
    <row r="729" spans="1:209" s="39" customFormat="1" ht="25.5" x14ac:dyDescent="0.25">
      <c r="A729" s="40" t="s">
        <v>842</v>
      </c>
      <c r="B729" s="43" t="s">
        <v>843</v>
      </c>
      <c r="C729" s="36">
        <f>1901.27+1335.76+1346.27+1304.49+2317.26+16072.52+679.38</f>
        <v>24956.95</v>
      </c>
      <c r="D729" s="11" t="s">
        <v>9</v>
      </c>
      <c r="E729" s="18" t="s">
        <v>103</v>
      </c>
      <c r="F729" s="41"/>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c r="BN729" s="37"/>
      <c r="BO729" s="37"/>
      <c r="BP729" s="37"/>
      <c r="BQ729" s="37"/>
      <c r="BR729" s="37"/>
      <c r="BS729" s="37"/>
      <c r="BT729" s="37"/>
      <c r="BU729" s="37"/>
      <c r="BV729" s="37"/>
      <c r="BW729" s="37"/>
      <c r="BX729" s="37"/>
      <c r="BY729" s="37"/>
      <c r="BZ729" s="37"/>
      <c r="CA729" s="37"/>
      <c r="CB729" s="37"/>
      <c r="CC729" s="37"/>
      <c r="CD729" s="37"/>
      <c r="CE729" s="37"/>
      <c r="CF729" s="37"/>
      <c r="CG729" s="37"/>
      <c r="CH729" s="37"/>
      <c r="CI729" s="37"/>
      <c r="CJ729" s="37"/>
      <c r="CK729" s="37"/>
      <c r="CL729" s="37"/>
      <c r="CM729" s="37"/>
      <c r="CN729" s="37"/>
      <c r="CO729" s="37"/>
      <c r="CP729" s="37"/>
      <c r="CQ729" s="37"/>
      <c r="CR729" s="37"/>
      <c r="CS729" s="37"/>
      <c r="CT729" s="37"/>
      <c r="CU729" s="37"/>
      <c r="CV729" s="37"/>
      <c r="CW729" s="37"/>
      <c r="CX729" s="37"/>
      <c r="CY729" s="37"/>
      <c r="CZ729" s="37"/>
      <c r="DA729" s="37"/>
      <c r="DB729" s="37"/>
      <c r="DC729" s="37"/>
      <c r="DD729" s="37"/>
      <c r="DE729" s="37"/>
      <c r="DF729" s="37"/>
      <c r="DG729" s="37"/>
      <c r="DH729" s="37"/>
      <c r="DI729" s="37"/>
      <c r="DJ729" s="37"/>
      <c r="DK729" s="37"/>
      <c r="DL729" s="37"/>
      <c r="DM729" s="37"/>
      <c r="DN729" s="37"/>
      <c r="DO729" s="37"/>
      <c r="DP729" s="37"/>
      <c r="DQ729" s="37"/>
      <c r="DR729" s="37"/>
      <c r="DS729" s="37"/>
      <c r="DT729" s="37"/>
      <c r="DU729" s="37"/>
      <c r="DV729" s="37"/>
      <c r="DW729" s="37"/>
      <c r="DX729" s="37"/>
      <c r="DY729" s="37"/>
      <c r="DZ729" s="37"/>
      <c r="EA729" s="37"/>
      <c r="EB729" s="37"/>
      <c r="EC729" s="37"/>
      <c r="ED729" s="37"/>
      <c r="EE729" s="37"/>
      <c r="EF729" s="37"/>
      <c r="EG729" s="37"/>
      <c r="EH729" s="37"/>
      <c r="EI729" s="37"/>
      <c r="EJ729" s="37"/>
      <c r="EK729" s="37"/>
      <c r="EL729" s="37"/>
      <c r="EM729" s="37"/>
      <c r="EN729" s="37"/>
      <c r="EO729" s="37"/>
      <c r="EP729" s="37"/>
      <c r="EQ729" s="37"/>
      <c r="ER729" s="37"/>
      <c r="ES729" s="37"/>
      <c r="ET729" s="37"/>
      <c r="EU729" s="37"/>
      <c r="EV729" s="37"/>
      <c r="EW729" s="37"/>
      <c r="EX729" s="37"/>
      <c r="EY729" s="37"/>
      <c r="EZ729" s="37"/>
      <c r="FA729" s="37"/>
      <c r="FB729" s="37"/>
      <c r="FC729" s="37"/>
      <c r="FD729" s="37"/>
      <c r="FE729" s="37"/>
      <c r="FF729" s="37"/>
      <c r="FG729" s="37"/>
      <c r="FH729" s="37"/>
      <c r="FI729" s="37"/>
      <c r="FJ729" s="37"/>
      <c r="FK729" s="37"/>
      <c r="FL729" s="37"/>
      <c r="FM729" s="37"/>
      <c r="FN729" s="37"/>
      <c r="FO729" s="37"/>
      <c r="FP729" s="37"/>
      <c r="FQ729" s="37"/>
      <c r="FR729" s="37"/>
      <c r="FS729" s="37"/>
      <c r="FT729" s="37"/>
      <c r="FU729" s="37"/>
      <c r="FV729" s="37"/>
      <c r="FW729" s="37"/>
      <c r="FX729" s="37"/>
      <c r="FY729" s="37"/>
      <c r="FZ729" s="37"/>
      <c r="GA729" s="37"/>
      <c r="GB729" s="37"/>
      <c r="GC729" s="37"/>
      <c r="GD729" s="37"/>
      <c r="GE729" s="37"/>
      <c r="GF729" s="37"/>
      <c r="GG729" s="37"/>
      <c r="GH729" s="37"/>
      <c r="GI729" s="37"/>
      <c r="GJ729" s="37"/>
      <c r="GK729" s="37"/>
      <c r="GL729" s="37"/>
      <c r="GM729" s="37"/>
      <c r="GN729" s="37"/>
      <c r="GO729" s="37"/>
      <c r="GP729" s="37"/>
      <c r="GQ729" s="37"/>
      <c r="GR729" s="37"/>
      <c r="GS729" s="37"/>
      <c r="GT729" s="37"/>
      <c r="GU729" s="37"/>
      <c r="GV729" s="37"/>
      <c r="GW729" s="37"/>
      <c r="GX729" s="37"/>
      <c r="GY729" s="37"/>
      <c r="GZ729" s="37"/>
      <c r="HA729" s="37"/>
    </row>
    <row r="730" spans="1:209" s="39" customFormat="1" ht="25.5" x14ac:dyDescent="0.25">
      <c r="A730" s="40" t="s">
        <v>844</v>
      </c>
      <c r="B730" s="43" t="s">
        <v>845</v>
      </c>
      <c r="C730" s="36">
        <f>1180.14+17623.52+5982.87+21063.71+24242.03+4924.37+729.41+21938.64+977.89+5345.15+25948.07+18769.75+17088.24+1633.03+5221.87+32626.9+36974.79+2705.66+7195.42+18336.14+37250.07</f>
        <v>307757.67</v>
      </c>
      <c r="D730" s="11" t="s">
        <v>9</v>
      </c>
      <c r="E730" s="18" t="s">
        <v>103</v>
      </c>
      <c r="F730" s="41"/>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c r="BN730" s="37"/>
      <c r="BO730" s="37"/>
      <c r="BP730" s="37"/>
      <c r="BQ730" s="37"/>
      <c r="BR730" s="37"/>
      <c r="BS730" s="37"/>
      <c r="BT730" s="37"/>
      <c r="BU730" s="37"/>
      <c r="BV730" s="37"/>
      <c r="BW730" s="37"/>
      <c r="BX730" s="37"/>
      <c r="BY730" s="37"/>
      <c r="BZ730" s="37"/>
      <c r="CA730" s="37"/>
      <c r="CB730" s="37"/>
      <c r="CC730" s="37"/>
      <c r="CD730" s="37"/>
      <c r="CE730" s="37"/>
      <c r="CF730" s="37"/>
      <c r="CG730" s="37"/>
      <c r="CH730" s="37"/>
      <c r="CI730" s="37"/>
      <c r="CJ730" s="37"/>
      <c r="CK730" s="37"/>
      <c r="CL730" s="37"/>
      <c r="CM730" s="37"/>
      <c r="CN730" s="37"/>
      <c r="CO730" s="37"/>
      <c r="CP730" s="37"/>
      <c r="CQ730" s="37"/>
      <c r="CR730" s="37"/>
      <c r="CS730" s="37"/>
      <c r="CT730" s="37"/>
      <c r="CU730" s="37"/>
      <c r="CV730" s="37"/>
      <c r="CW730" s="37"/>
      <c r="CX730" s="37"/>
      <c r="CY730" s="37"/>
      <c r="CZ730" s="37"/>
      <c r="DA730" s="37"/>
      <c r="DB730" s="37"/>
      <c r="DC730" s="37"/>
      <c r="DD730" s="37"/>
      <c r="DE730" s="37"/>
      <c r="DF730" s="37"/>
      <c r="DG730" s="37"/>
      <c r="DH730" s="37"/>
      <c r="DI730" s="37"/>
      <c r="DJ730" s="37"/>
      <c r="DK730" s="37"/>
      <c r="DL730" s="37"/>
      <c r="DM730" s="37"/>
      <c r="DN730" s="37"/>
      <c r="DO730" s="37"/>
      <c r="DP730" s="37"/>
      <c r="DQ730" s="37"/>
      <c r="DR730" s="37"/>
      <c r="DS730" s="37"/>
      <c r="DT730" s="37"/>
      <c r="DU730" s="37"/>
      <c r="DV730" s="37"/>
      <c r="DW730" s="37"/>
      <c r="DX730" s="37"/>
      <c r="DY730" s="37"/>
      <c r="DZ730" s="37"/>
      <c r="EA730" s="37"/>
      <c r="EB730" s="37"/>
      <c r="EC730" s="37"/>
      <c r="ED730" s="37"/>
      <c r="EE730" s="37"/>
      <c r="EF730" s="37"/>
      <c r="EG730" s="37"/>
      <c r="EH730" s="37"/>
      <c r="EI730" s="37"/>
      <c r="EJ730" s="37"/>
      <c r="EK730" s="37"/>
      <c r="EL730" s="37"/>
      <c r="EM730" s="37"/>
      <c r="EN730" s="37"/>
      <c r="EO730" s="37"/>
      <c r="EP730" s="37"/>
      <c r="EQ730" s="37"/>
      <c r="ER730" s="37"/>
      <c r="ES730" s="37"/>
      <c r="ET730" s="37"/>
      <c r="EU730" s="37"/>
      <c r="EV730" s="37"/>
      <c r="EW730" s="37"/>
      <c r="EX730" s="37"/>
      <c r="EY730" s="37"/>
      <c r="EZ730" s="37"/>
      <c r="FA730" s="37"/>
      <c r="FB730" s="37"/>
      <c r="FC730" s="37"/>
      <c r="FD730" s="37"/>
      <c r="FE730" s="37"/>
      <c r="FF730" s="37"/>
      <c r="FG730" s="37"/>
      <c r="FH730" s="37"/>
      <c r="FI730" s="37"/>
      <c r="FJ730" s="37"/>
      <c r="FK730" s="37"/>
      <c r="FL730" s="37"/>
      <c r="FM730" s="37"/>
      <c r="FN730" s="37"/>
      <c r="FO730" s="37"/>
      <c r="FP730" s="37"/>
      <c r="FQ730" s="37"/>
      <c r="FR730" s="37"/>
      <c r="FS730" s="37"/>
      <c r="FT730" s="37"/>
      <c r="FU730" s="37"/>
      <c r="FV730" s="37"/>
      <c r="FW730" s="37"/>
      <c r="FX730" s="37"/>
      <c r="FY730" s="37"/>
      <c r="FZ730" s="37"/>
      <c r="GA730" s="37"/>
      <c r="GB730" s="37"/>
      <c r="GC730" s="37"/>
      <c r="GD730" s="37"/>
      <c r="GE730" s="37"/>
      <c r="GF730" s="37"/>
      <c r="GG730" s="37"/>
      <c r="GH730" s="37"/>
      <c r="GI730" s="37"/>
      <c r="GJ730" s="37"/>
      <c r="GK730" s="37"/>
      <c r="GL730" s="37"/>
      <c r="GM730" s="37"/>
      <c r="GN730" s="37"/>
      <c r="GO730" s="37"/>
      <c r="GP730" s="37"/>
      <c r="GQ730" s="37"/>
      <c r="GR730" s="37"/>
      <c r="GS730" s="37"/>
      <c r="GT730" s="37"/>
      <c r="GU730" s="37"/>
      <c r="GV730" s="37"/>
      <c r="GW730" s="37"/>
      <c r="GX730" s="37"/>
      <c r="GY730" s="37"/>
      <c r="GZ730" s="37"/>
      <c r="HA730" s="37"/>
    </row>
    <row r="731" spans="1:209" s="39" customFormat="1" x14ac:dyDescent="0.25">
      <c r="A731" s="40"/>
      <c r="B731" s="43"/>
      <c r="C731" s="36"/>
      <c r="D731" s="11"/>
      <c r="E731" s="18"/>
      <c r="F731" s="41"/>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c r="BN731" s="37"/>
      <c r="BO731" s="37"/>
      <c r="BP731" s="37"/>
      <c r="BQ731" s="37"/>
      <c r="BR731" s="37"/>
      <c r="BS731" s="37"/>
      <c r="BT731" s="37"/>
      <c r="BU731" s="37"/>
      <c r="BV731" s="37"/>
      <c r="BW731" s="37"/>
      <c r="BX731" s="37"/>
      <c r="BY731" s="37"/>
      <c r="BZ731" s="37"/>
      <c r="CA731" s="37"/>
      <c r="CB731" s="37"/>
      <c r="CC731" s="37"/>
      <c r="CD731" s="37"/>
      <c r="CE731" s="37"/>
      <c r="CF731" s="37"/>
      <c r="CG731" s="37"/>
      <c r="CH731" s="37"/>
      <c r="CI731" s="37"/>
      <c r="CJ731" s="37"/>
      <c r="CK731" s="37"/>
      <c r="CL731" s="37"/>
      <c r="CM731" s="37"/>
      <c r="CN731" s="37"/>
      <c r="CO731" s="37"/>
      <c r="CP731" s="37"/>
      <c r="CQ731" s="37"/>
      <c r="CR731" s="37"/>
      <c r="CS731" s="37"/>
      <c r="CT731" s="37"/>
      <c r="CU731" s="37"/>
      <c r="CV731" s="37"/>
      <c r="CW731" s="37"/>
      <c r="CX731" s="37"/>
      <c r="CY731" s="37"/>
      <c r="CZ731" s="37"/>
      <c r="DA731" s="37"/>
      <c r="DB731" s="37"/>
      <c r="DC731" s="37"/>
      <c r="DD731" s="37"/>
      <c r="DE731" s="37"/>
      <c r="DF731" s="37"/>
      <c r="DG731" s="37"/>
      <c r="DH731" s="37"/>
      <c r="DI731" s="37"/>
      <c r="DJ731" s="37"/>
      <c r="DK731" s="37"/>
      <c r="DL731" s="37"/>
      <c r="DM731" s="37"/>
      <c r="DN731" s="37"/>
      <c r="DO731" s="37"/>
      <c r="DP731" s="37"/>
      <c r="DQ731" s="37"/>
      <c r="DR731" s="37"/>
      <c r="DS731" s="37"/>
      <c r="DT731" s="37"/>
      <c r="DU731" s="37"/>
      <c r="DV731" s="37"/>
      <c r="DW731" s="37"/>
      <c r="DX731" s="37"/>
      <c r="DY731" s="37"/>
      <c r="DZ731" s="37"/>
      <c r="EA731" s="37"/>
      <c r="EB731" s="37"/>
      <c r="EC731" s="37"/>
      <c r="ED731" s="37"/>
      <c r="EE731" s="37"/>
      <c r="EF731" s="37"/>
      <c r="EG731" s="37"/>
      <c r="EH731" s="37"/>
      <c r="EI731" s="37"/>
      <c r="EJ731" s="37"/>
      <c r="EK731" s="37"/>
      <c r="EL731" s="37"/>
      <c r="EM731" s="37"/>
      <c r="EN731" s="37"/>
      <c r="EO731" s="37"/>
      <c r="EP731" s="37"/>
      <c r="EQ731" s="37"/>
      <c r="ER731" s="37"/>
      <c r="ES731" s="37"/>
      <c r="ET731" s="37"/>
      <c r="EU731" s="37"/>
      <c r="EV731" s="37"/>
      <c r="EW731" s="37"/>
      <c r="EX731" s="37"/>
      <c r="EY731" s="37"/>
      <c r="EZ731" s="37"/>
      <c r="FA731" s="37"/>
      <c r="FB731" s="37"/>
      <c r="FC731" s="37"/>
      <c r="FD731" s="37"/>
      <c r="FE731" s="37"/>
      <c r="FF731" s="37"/>
      <c r="FG731" s="37"/>
      <c r="FH731" s="37"/>
      <c r="FI731" s="37"/>
      <c r="FJ731" s="37"/>
      <c r="FK731" s="37"/>
      <c r="FL731" s="37"/>
      <c r="FM731" s="37"/>
      <c r="FN731" s="37"/>
      <c r="FO731" s="37"/>
      <c r="FP731" s="37"/>
      <c r="FQ731" s="37"/>
      <c r="FR731" s="37"/>
      <c r="FS731" s="37"/>
      <c r="FT731" s="37"/>
      <c r="FU731" s="37"/>
      <c r="FV731" s="37"/>
      <c r="FW731" s="37"/>
      <c r="FX731" s="37"/>
      <c r="FY731" s="37"/>
      <c r="FZ731" s="37"/>
      <c r="GA731" s="37"/>
      <c r="GB731" s="37"/>
      <c r="GC731" s="37"/>
      <c r="GD731" s="37"/>
      <c r="GE731" s="37"/>
      <c r="GF731" s="37"/>
      <c r="GG731" s="37"/>
      <c r="GH731" s="37"/>
      <c r="GI731" s="37"/>
      <c r="GJ731" s="37"/>
      <c r="GK731" s="37"/>
      <c r="GL731" s="37"/>
      <c r="GM731" s="37"/>
      <c r="GN731" s="37"/>
      <c r="GO731" s="37"/>
      <c r="GP731" s="37"/>
      <c r="GQ731" s="37"/>
      <c r="GR731" s="37"/>
      <c r="GS731" s="37"/>
      <c r="GT731" s="37"/>
      <c r="GU731" s="37"/>
      <c r="GV731" s="37"/>
      <c r="GW731" s="37"/>
      <c r="GX731" s="37"/>
      <c r="GY731" s="37"/>
      <c r="GZ731" s="37"/>
      <c r="HA731" s="37"/>
    </row>
    <row r="732" spans="1:209" s="39" customFormat="1" ht="42.75" customHeight="1" x14ac:dyDescent="0.25">
      <c r="A732" s="40" t="s">
        <v>1310</v>
      </c>
      <c r="B732" s="43" t="s">
        <v>200</v>
      </c>
      <c r="C732" s="36">
        <v>90000</v>
      </c>
      <c r="D732" s="11" t="s">
        <v>9</v>
      </c>
      <c r="E732" s="18" t="s">
        <v>12</v>
      </c>
      <c r="F732" s="41" t="s">
        <v>22</v>
      </c>
    </row>
    <row r="733" spans="1:209" s="5" customFormat="1" ht="25.5" x14ac:dyDescent="0.25">
      <c r="A733" s="1" t="s">
        <v>1184</v>
      </c>
      <c r="B733" s="43"/>
      <c r="C733" s="36"/>
      <c r="D733" s="8"/>
      <c r="E733" s="136"/>
      <c r="F733" s="136"/>
    </row>
    <row r="734" spans="1:209" s="39" customFormat="1" ht="25.5" x14ac:dyDescent="0.25">
      <c r="A734" s="40" t="s">
        <v>467</v>
      </c>
      <c r="B734" s="43" t="s">
        <v>485</v>
      </c>
      <c r="C734" s="36">
        <v>12150</v>
      </c>
      <c r="D734" s="41" t="s">
        <v>9</v>
      </c>
      <c r="E734" s="41" t="s">
        <v>10</v>
      </c>
      <c r="F734" s="41" t="s">
        <v>10</v>
      </c>
    </row>
    <row r="735" spans="1:209" s="39" customFormat="1" ht="28.5" customHeight="1" x14ac:dyDescent="0.25">
      <c r="A735" s="40" t="s">
        <v>574</v>
      </c>
      <c r="B735" s="43" t="s">
        <v>575</v>
      </c>
      <c r="C735" s="36">
        <v>1500</v>
      </c>
      <c r="D735" s="41" t="s">
        <v>9</v>
      </c>
      <c r="E735" s="41" t="s">
        <v>100</v>
      </c>
      <c r="F735" s="41" t="s">
        <v>100</v>
      </c>
    </row>
    <row r="736" spans="1:209" s="39" customFormat="1" ht="25.5" x14ac:dyDescent="0.25">
      <c r="A736" s="40" t="s">
        <v>510</v>
      </c>
      <c r="B736" s="43"/>
      <c r="C736" s="36">
        <v>10000</v>
      </c>
      <c r="D736" s="41" t="s">
        <v>9</v>
      </c>
      <c r="E736" s="41" t="s">
        <v>11</v>
      </c>
      <c r="F736" s="41" t="s">
        <v>11</v>
      </c>
    </row>
    <row r="737" spans="1:209" s="39" customFormat="1" ht="28.5" customHeight="1" x14ac:dyDescent="0.25">
      <c r="A737" s="40" t="s">
        <v>559</v>
      </c>
      <c r="B737" s="43"/>
      <c r="C737" s="36">
        <v>30000</v>
      </c>
      <c r="D737" s="41" t="s">
        <v>9</v>
      </c>
      <c r="E737" s="41" t="s">
        <v>11</v>
      </c>
      <c r="F737" s="41" t="s">
        <v>100</v>
      </c>
    </row>
    <row r="738" spans="1:209" s="39" customFormat="1" ht="33.75" customHeight="1" x14ac:dyDescent="0.25">
      <c r="A738" s="40" t="s">
        <v>510</v>
      </c>
      <c r="B738" s="43" t="s">
        <v>660</v>
      </c>
      <c r="C738" s="36">
        <v>25000</v>
      </c>
      <c r="D738" s="41" t="s">
        <v>9</v>
      </c>
      <c r="E738" s="41" t="s">
        <v>11</v>
      </c>
      <c r="F738" s="41" t="s">
        <v>100</v>
      </c>
    </row>
    <row r="739" spans="1:209" s="39" customFormat="1" ht="39" customHeight="1" x14ac:dyDescent="0.25">
      <c r="A739" s="40" t="s">
        <v>838</v>
      </c>
      <c r="B739" s="43" t="s">
        <v>660</v>
      </c>
      <c r="C739" s="36">
        <v>40000</v>
      </c>
      <c r="D739" s="41" t="s">
        <v>9</v>
      </c>
      <c r="E739" s="41" t="s">
        <v>91</v>
      </c>
      <c r="F739" s="41" t="s">
        <v>91</v>
      </c>
    </row>
    <row r="740" spans="1:209" s="39" customFormat="1" ht="39" customHeight="1" x14ac:dyDescent="0.25">
      <c r="A740" s="40" t="s">
        <v>838</v>
      </c>
      <c r="B740" s="43" t="s">
        <v>660</v>
      </c>
      <c r="C740" s="36">
        <v>38800</v>
      </c>
      <c r="D740" s="41" t="s">
        <v>9</v>
      </c>
      <c r="E740" s="41" t="s">
        <v>105</v>
      </c>
      <c r="F740" s="41" t="s">
        <v>105</v>
      </c>
    </row>
    <row r="741" spans="1:209" s="39" customFormat="1" ht="25.5" x14ac:dyDescent="0.25">
      <c r="A741" s="40" t="s">
        <v>995</v>
      </c>
      <c r="B741" s="43" t="s">
        <v>996</v>
      </c>
      <c r="C741" s="36">
        <v>3000</v>
      </c>
      <c r="D741" s="41" t="s">
        <v>9</v>
      </c>
      <c r="E741" s="41" t="s">
        <v>105</v>
      </c>
      <c r="F741" s="41" t="s">
        <v>105</v>
      </c>
    </row>
    <row r="742" spans="1:209" s="39" customFormat="1" ht="25.5" customHeight="1" x14ac:dyDescent="0.25">
      <c r="A742" s="40" t="s">
        <v>1083</v>
      </c>
      <c r="B742" s="43" t="s">
        <v>660</v>
      </c>
      <c r="C742" s="36">
        <v>12000</v>
      </c>
      <c r="D742" s="41" t="s">
        <v>9</v>
      </c>
      <c r="E742" s="18" t="s">
        <v>37</v>
      </c>
      <c r="F742" s="41" t="s">
        <v>37</v>
      </c>
    </row>
    <row r="743" spans="1:209" s="39" customFormat="1" ht="25.5" customHeight="1" x14ac:dyDescent="0.25">
      <c r="A743" s="40" t="s">
        <v>1088</v>
      </c>
      <c r="B743" s="43" t="s">
        <v>575</v>
      </c>
      <c r="C743" s="36">
        <v>1500</v>
      </c>
      <c r="D743" s="41" t="s">
        <v>9</v>
      </c>
      <c r="E743" s="18" t="s">
        <v>37</v>
      </c>
      <c r="F743" s="41" t="s">
        <v>37</v>
      </c>
    </row>
    <row r="744" spans="1:209" s="39" customFormat="1" ht="25.5" customHeight="1" x14ac:dyDescent="0.25">
      <c r="A744" s="40" t="s">
        <v>1185</v>
      </c>
      <c r="B744" s="43" t="s">
        <v>1197</v>
      </c>
      <c r="C744" s="36">
        <v>3000</v>
      </c>
      <c r="D744" s="41" t="s">
        <v>9</v>
      </c>
      <c r="E744" s="18" t="s">
        <v>38</v>
      </c>
      <c r="F744" s="41" t="s">
        <v>38</v>
      </c>
    </row>
    <row r="745" spans="1:209" s="5" customFormat="1" ht="22.5" customHeight="1" x14ac:dyDescent="0.25">
      <c r="A745" s="1" t="s">
        <v>1181</v>
      </c>
      <c r="B745" s="43" t="s">
        <v>1183</v>
      </c>
      <c r="C745" s="36"/>
      <c r="D745" s="8"/>
      <c r="E745" s="136"/>
      <c r="F745" s="136"/>
    </row>
    <row r="746" spans="1:209" s="39" customFormat="1" ht="35.25" customHeight="1" x14ac:dyDescent="0.25">
      <c r="A746" s="40" t="s">
        <v>1180</v>
      </c>
      <c r="B746" s="43" t="s">
        <v>1182</v>
      </c>
      <c r="C746" s="36">
        <v>3700</v>
      </c>
      <c r="D746" s="41" t="s">
        <v>9</v>
      </c>
      <c r="E746" s="18" t="s">
        <v>38</v>
      </c>
      <c r="F746" s="41" t="s">
        <v>38</v>
      </c>
    </row>
    <row r="747" spans="1:209" s="39" customFormat="1" x14ac:dyDescent="0.25">
      <c r="A747" s="50"/>
      <c r="B747" s="51"/>
      <c r="C747" s="110"/>
      <c r="D747" s="59"/>
      <c r="E747" s="20"/>
      <c r="F747" s="20"/>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c r="BH747" s="37"/>
      <c r="BI747" s="37"/>
      <c r="BJ747" s="37"/>
      <c r="BK747" s="37"/>
      <c r="BL747" s="37"/>
      <c r="BM747" s="37"/>
      <c r="BN747" s="37"/>
      <c r="BO747" s="37"/>
      <c r="BP747" s="37"/>
      <c r="BQ747" s="37"/>
      <c r="BR747" s="37"/>
      <c r="BS747" s="37"/>
      <c r="BT747" s="37"/>
      <c r="BU747" s="37"/>
      <c r="BV747" s="37"/>
      <c r="BW747" s="37"/>
      <c r="BX747" s="37"/>
      <c r="BY747" s="37"/>
      <c r="BZ747" s="37"/>
      <c r="CA747" s="37"/>
      <c r="CB747" s="37"/>
      <c r="CC747" s="37"/>
      <c r="CD747" s="37"/>
      <c r="CE747" s="37"/>
      <c r="CF747" s="37"/>
      <c r="CG747" s="37"/>
      <c r="CH747" s="37"/>
      <c r="CI747" s="37"/>
      <c r="CJ747" s="37"/>
      <c r="CK747" s="37"/>
      <c r="CL747" s="37"/>
      <c r="CM747" s="37"/>
      <c r="CN747" s="37"/>
      <c r="CO747" s="37"/>
      <c r="CP747" s="37"/>
      <c r="CQ747" s="37"/>
      <c r="CR747" s="37"/>
      <c r="CS747" s="37"/>
      <c r="CT747" s="37"/>
      <c r="CU747" s="37"/>
      <c r="CV747" s="37"/>
      <c r="CW747" s="37"/>
      <c r="CX747" s="37"/>
      <c r="CY747" s="37"/>
      <c r="CZ747" s="37"/>
      <c r="DA747" s="37"/>
      <c r="DB747" s="37"/>
      <c r="DC747" s="37"/>
      <c r="DD747" s="37"/>
      <c r="DE747" s="37"/>
      <c r="DF747" s="37"/>
      <c r="DG747" s="37"/>
      <c r="DH747" s="37"/>
      <c r="DI747" s="37"/>
      <c r="DJ747" s="37"/>
      <c r="DK747" s="37"/>
      <c r="DL747" s="37"/>
      <c r="DM747" s="37"/>
      <c r="DN747" s="37"/>
      <c r="DO747" s="37"/>
      <c r="DP747" s="37"/>
      <c r="DQ747" s="37"/>
      <c r="DR747" s="37"/>
      <c r="DS747" s="37"/>
      <c r="DT747" s="37"/>
      <c r="DU747" s="37"/>
      <c r="DV747" s="37"/>
      <c r="DW747" s="37"/>
      <c r="DX747" s="37"/>
      <c r="DY747" s="37"/>
      <c r="DZ747" s="37"/>
      <c r="EA747" s="37"/>
      <c r="EB747" s="37"/>
      <c r="EC747" s="37"/>
      <c r="ED747" s="37"/>
      <c r="EE747" s="37"/>
      <c r="EF747" s="37"/>
      <c r="EG747" s="37"/>
      <c r="EH747" s="37"/>
      <c r="EI747" s="37"/>
      <c r="EJ747" s="37"/>
      <c r="EK747" s="37"/>
      <c r="EL747" s="37"/>
      <c r="EM747" s="37"/>
      <c r="EN747" s="37"/>
      <c r="EO747" s="37"/>
      <c r="EP747" s="37"/>
      <c r="EQ747" s="37"/>
      <c r="ER747" s="37"/>
      <c r="ES747" s="37"/>
      <c r="ET747" s="37"/>
      <c r="EU747" s="37"/>
      <c r="EV747" s="37"/>
      <c r="EW747" s="37"/>
      <c r="EX747" s="37"/>
      <c r="EY747" s="37"/>
      <c r="EZ747" s="37"/>
      <c r="FA747" s="37"/>
      <c r="FB747" s="37"/>
      <c r="FC747" s="37"/>
      <c r="FD747" s="37"/>
      <c r="FE747" s="37"/>
      <c r="FF747" s="37"/>
      <c r="FG747" s="37"/>
      <c r="FH747" s="37"/>
      <c r="FI747" s="37"/>
      <c r="FJ747" s="37"/>
      <c r="FK747" s="37"/>
      <c r="FL747" s="37"/>
      <c r="FM747" s="37"/>
      <c r="FN747" s="37"/>
      <c r="FO747" s="37"/>
      <c r="FP747" s="37"/>
      <c r="FQ747" s="37"/>
      <c r="FR747" s="37"/>
      <c r="FS747" s="37"/>
      <c r="FT747" s="37"/>
      <c r="FU747" s="37"/>
      <c r="FV747" s="37"/>
      <c r="FW747" s="37"/>
      <c r="FX747" s="37"/>
      <c r="FY747" s="37"/>
      <c r="FZ747" s="37"/>
      <c r="GA747" s="37"/>
      <c r="GB747" s="37"/>
      <c r="GC747" s="37"/>
      <c r="GD747" s="37"/>
      <c r="GE747" s="37"/>
      <c r="GF747" s="37"/>
      <c r="GG747" s="37"/>
      <c r="GH747" s="37"/>
      <c r="GI747" s="37"/>
      <c r="GJ747" s="37"/>
      <c r="GK747" s="37"/>
      <c r="GL747" s="37"/>
      <c r="GM747" s="37"/>
      <c r="GN747" s="37"/>
      <c r="GO747" s="37"/>
      <c r="GP747" s="37"/>
      <c r="GQ747" s="37"/>
      <c r="GR747" s="37"/>
      <c r="GS747" s="37"/>
      <c r="GT747" s="37"/>
      <c r="GU747" s="37"/>
      <c r="GV747" s="37"/>
      <c r="GW747" s="37"/>
      <c r="GX747" s="37"/>
      <c r="GY747" s="37"/>
      <c r="GZ747" s="37"/>
      <c r="HA747" s="37"/>
    </row>
    <row r="748" spans="1:209" s="39" customFormat="1" x14ac:dyDescent="0.25">
      <c r="A748" s="50"/>
      <c r="B748" s="51"/>
      <c r="C748" s="110"/>
      <c r="D748" s="59"/>
      <c r="E748" s="20"/>
      <c r="F748" s="20"/>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c r="BH748" s="37"/>
      <c r="BI748" s="37"/>
      <c r="BJ748" s="37"/>
      <c r="BK748" s="37"/>
      <c r="BL748" s="37"/>
      <c r="BM748" s="37"/>
      <c r="BN748" s="37"/>
      <c r="BO748" s="37"/>
      <c r="BP748" s="37"/>
      <c r="BQ748" s="37"/>
      <c r="BR748" s="37"/>
      <c r="BS748" s="37"/>
      <c r="BT748" s="37"/>
      <c r="BU748" s="37"/>
      <c r="BV748" s="37"/>
      <c r="BW748" s="37"/>
      <c r="BX748" s="37"/>
      <c r="BY748" s="37"/>
      <c r="BZ748" s="37"/>
      <c r="CA748" s="37"/>
      <c r="CB748" s="37"/>
      <c r="CC748" s="37"/>
      <c r="CD748" s="37"/>
      <c r="CE748" s="37"/>
      <c r="CF748" s="37"/>
      <c r="CG748" s="37"/>
      <c r="CH748" s="37"/>
      <c r="CI748" s="37"/>
      <c r="CJ748" s="37"/>
      <c r="CK748" s="37"/>
      <c r="CL748" s="37"/>
      <c r="CM748" s="37"/>
      <c r="CN748" s="37"/>
      <c r="CO748" s="37"/>
      <c r="CP748" s="37"/>
      <c r="CQ748" s="37"/>
      <c r="CR748" s="37"/>
      <c r="CS748" s="37"/>
      <c r="CT748" s="37"/>
      <c r="CU748" s="37"/>
      <c r="CV748" s="37"/>
      <c r="CW748" s="37"/>
      <c r="CX748" s="37"/>
      <c r="CY748" s="37"/>
      <c r="CZ748" s="37"/>
      <c r="DA748" s="37"/>
      <c r="DB748" s="37"/>
      <c r="DC748" s="37"/>
      <c r="DD748" s="37"/>
      <c r="DE748" s="37"/>
      <c r="DF748" s="37"/>
      <c r="DG748" s="37"/>
      <c r="DH748" s="37"/>
      <c r="DI748" s="37"/>
      <c r="DJ748" s="37"/>
      <c r="DK748" s="37"/>
      <c r="DL748" s="37"/>
      <c r="DM748" s="37"/>
      <c r="DN748" s="37"/>
      <c r="DO748" s="37"/>
      <c r="DP748" s="37"/>
      <c r="DQ748" s="37"/>
      <c r="DR748" s="37"/>
      <c r="DS748" s="37"/>
      <c r="DT748" s="37"/>
      <c r="DU748" s="37"/>
      <c r="DV748" s="37"/>
      <c r="DW748" s="37"/>
      <c r="DX748" s="37"/>
      <c r="DY748" s="37"/>
      <c r="DZ748" s="37"/>
      <c r="EA748" s="37"/>
      <c r="EB748" s="37"/>
      <c r="EC748" s="37"/>
      <c r="ED748" s="37"/>
      <c r="EE748" s="37"/>
      <c r="EF748" s="37"/>
      <c r="EG748" s="37"/>
      <c r="EH748" s="37"/>
      <c r="EI748" s="37"/>
      <c r="EJ748" s="37"/>
      <c r="EK748" s="37"/>
      <c r="EL748" s="37"/>
      <c r="EM748" s="37"/>
      <c r="EN748" s="37"/>
      <c r="EO748" s="37"/>
      <c r="EP748" s="37"/>
      <c r="EQ748" s="37"/>
      <c r="ER748" s="37"/>
      <c r="ES748" s="37"/>
      <c r="ET748" s="37"/>
      <c r="EU748" s="37"/>
      <c r="EV748" s="37"/>
      <c r="EW748" s="37"/>
      <c r="EX748" s="37"/>
      <c r="EY748" s="37"/>
      <c r="EZ748" s="37"/>
      <c r="FA748" s="37"/>
      <c r="FB748" s="37"/>
      <c r="FC748" s="37"/>
      <c r="FD748" s="37"/>
      <c r="FE748" s="37"/>
      <c r="FF748" s="37"/>
      <c r="FG748" s="37"/>
      <c r="FH748" s="37"/>
      <c r="FI748" s="37"/>
      <c r="FJ748" s="37"/>
      <c r="FK748" s="37"/>
      <c r="FL748" s="37"/>
      <c r="FM748" s="37"/>
      <c r="FN748" s="37"/>
      <c r="FO748" s="37"/>
      <c r="FP748" s="37"/>
      <c r="FQ748" s="37"/>
      <c r="FR748" s="37"/>
      <c r="FS748" s="37"/>
      <c r="FT748" s="37"/>
      <c r="FU748" s="37"/>
      <c r="FV748" s="37"/>
      <c r="FW748" s="37"/>
      <c r="FX748" s="37"/>
      <c r="FY748" s="37"/>
      <c r="FZ748" s="37"/>
      <c r="GA748" s="37"/>
      <c r="GB748" s="37"/>
      <c r="GC748" s="37"/>
      <c r="GD748" s="37"/>
      <c r="GE748" s="37"/>
      <c r="GF748" s="37"/>
      <c r="GG748" s="37"/>
      <c r="GH748" s="37"/>
      <c r="GI748" s="37"/>
      <c r="GJ748" s="37"/>
      <c r="GK748" s="37"/>
      <c r="GL748" s="37"/>
      <c r="GM748" s="37"/>
      <c r="GN748" s="37"/>
      <c r="GO748" s="37"/>
      <c r="GP748" s="37"/>
      <c r="GQ748" s="37"/>
      <c r="GR748" s="37"/>
      <c r="GS748" s="37"/>
      <c r="GT748" s="37"/>
      <c r="GU748" s="37"/>
      <c r="GV748" s="37"/>
      <c r="GW748" s="37"/>
      <c r="GX748" s="37"/>
      <c r="GY748" s="37"/>
      <c r="GZ748" s="37"/>
      <c r="HA748" s="37"/>
    </row>
    <row r="749" spans="1:209" s="39" customFormat="1" x14ac:dyDescent="0.25">
      <c r="A749" s="50"/>
      <c r="B749" s="51"/>
      <c r="C749" s="110"/>
      <c r="D749" s="59"/>
      <c r="E749" s="20"/>
      <c r="F749" s="20"/>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c r="BH749" s="37"/>
      <c r="BI749" s="37"/>
      <c r="BJ749" s="37"/>
      <c r="BK749" s="37"/>
      <c r="BL749" s="37"/>
      <c r="BM749" s="37"/>
      <c r="BN749" s="37"/>
      <c r="BO749" s="37"/>
      <c r="BP749" s="37"/>
      <c r="BQ749" s="37"/>
      <c r="BR749" s="37"/>
      <c r="BS749" s="37"/>
      <c r="BT749" s="37"/>
      <c r="BU749" s="37"/>
      <c r="BV749" s="37"/>
      <c r="BW749" s="37"/>
      <c r="BX749" s="37"/>
      <c r="BY749" s="37"/>
      <c r="BZ749" s="37"/>
      <c r="CA749" s="37"/>
      <c r="CB749" s="37"/>
      <c r="CC749" s="37"/>
      <c r="CD749" s="37"/>
      <c r="CE749" s="37"/>
      <c r="CF749" s="37"/>
      <c r="CG749" s="37"/>
      <c r="CH749" s="37"/>
      <c r="CI749" s="37"/>
      <c r="CJ749" s="37"/>
      <c r="CK749" s="37"/>
      <c r="CL749" s="37"/>
      <c r="CM749" s="37"/>
      <c r="CN749" s="37"/>
      <c r="CO749" s="37"/>
      <c r="CP749" s="37"/>
      <c r="CQ749" s="37"/>
      <c r="CR749" s="37"/>
      <c r="CS749" s="37"/>
      <c r="CT749" s="37"/>
      <c r="CU749" s="37"/>
      <c r="CV749" s="37"/>
      <c r="CW749" s="37"/>
      <c r="CX749" s="37"/>
      <c r="CY749" s="37"/>
      <c r="CZ749" s="37"/>
      <c r="DA749" s="37"/>
      <c r="DB749" s="37"/>
      <c r="DC749" s="37"/>
      <c r="DD749" s="37"/>
      <c r="DE749" s="37"/>
      <c r="DF749" s="37"/>
      <c r="DG749" s="37"/>
      <c r="DH749" s="37"/>
      <c r="DI749" s="37"/>
      <c r="DJ749" s="37"/>
      <c r="DK749" s="37"/>
      <c r="DL749" s="37"/>
      <c r="DM749" s="37"/>
      <c r="DN749" s="37"/>
      <c r="DO749" s="37"/>
      <c r="DP749" s="37"/>
      <c r="DQ749" s="37"/>
      <c r="DR749" s="37"/>
      <c r="DS749" s="37"/>
      <c r="DT749" s="37"/>
      <c r="DU749" s="37"/>
      <c r="DV749" s="37"/>
      <c r="DW749" s="37"/>
      <c r="DX749" s="37"/>
      <c r="DY749" s="37"/>
      <c r="DZ749" s="37"/>
      <c r="EA749" s="37"/>
      <c r="EB749" s="37"/>
      <c r="EC749" s="37"/>
      <c r="ED749" s="37"/>
      <c r="EE749" s="37"/>
      <c r="EF749" s="37"/>
      <c r="EG749" s="37"/>
      <c r="EH749" s="37"/>
      <c r="EI749" s="37"/>
      <c r="EJ749" s="37"/>
      <c r="EK749" s="37"/>
      <c r="EL749" s="37"/>
      <c r="EM749" s="37"/>
      <c r="EN749" s="37"/>
      <c r="EO749" s="37"/>
      <c r="EP749" s="37"/>
      <c r="EQ749" s="37"/>
      <c r="ER749" s="37"/>
      <c r="ES749" s="37"/>
      <c r="ET749" s="37"/>
      <c r="EU749" s="37"/>
      <c r="EV749" s="37"/>
      <c r="EW749" s="37"/>
      <c r="EX749" s="37"/>
      <c r="EY749" s="37"/>
      <c r="EZ749" s="37"/>
      <c r="FA749" s="37"/>
      <c r="FB749" s="37"/>
      <c r="FC749" s="37"/>
      <c r="FD749" s="37"/>
      <c r="FE749" s="37"/>
      <c r="FF749" s="37"/>
      <c r="FG749" s="37"/>
      <c r="FH749" s="37"/>
      <c r="FI749" s="37"/>
      <c r="FJ749" s="37"/>
      <c r="FK749" s="37"/>
      <c r="FL749" s="37"/>
      <c r="FM749" s="37"/>
      <c r="FN749" s="37"/>
      <c r="FO749" s="37"/>
      <c r="FP749" s="37"/>
      <c r="FQ749" s="37"/>
      <c r="FR749" s="37"/>
      <c r="FS749" s="37"/>
      <c r="FT749" s="37"/>
      <c r="FU749" s="37"/>
      <c r="FV749" s="37"/>
      <c r="FW749" s="37"/>
      <c r="FX749" s="37"/>
      <c r="FY749" s="37"/>
      <c r="FZ749" s="37"/>
      <c r="GA749" s="37"/>
      <c r="GB749" s="37"/>
      <c r="GC749" s="37"/>
      <c r="GD749" s="37"/>
      <c r="GE749" s="37"/>
      <c r="GF749" s="37"/>
      <c r="GG749" s="37"/>
      <c r="GH749" s="37"/>
      <c r="GI749" s="37"/>
      <c r="GJ749" s="37"/>
      <c r="GK749" s="37"/>
      <c r="GL749" s="37"/>
      <c r="GM749" s="37"/>
      <c r="GN749" s="37"/>
      <c r="GO749" s="37"/>
      <c r="GP749" s="37"/>
      <c r="GQ749" s="37"/>
      <c r="GR749" s="37"/>
      <c r="GS749" s="37"/>
      <c r="GT749" s="37"/>
      <c r="GU749" s="37"/>
      <c r="GV749" s="37"/>
      <c r="GW749" s="37"/>
      <c r="GX749" s="37"/>
      <c r="GY749" s="37"/>
      <c r="GZ749" s="37"/>
      <c r="HA749" s="37"/>
    </row>
    <row r="750" spans="1:209" x14ac:dyDescent="0.25">
      <c r="B750" s="51"/>
      <c r="C750" s="110"/>
      <c r="D750" s="20"/>
      <c r="E750" s="20"/>
      <c r="F750" s="20"/>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c r="BR750" s="39"/>
      <c r="BS750" s="39"/>
      <c r="BT750" s="39"/>
      <c r="BU750" s="39"/>
      <c r="BV750" s="39"/>
      <c r="BW750" s="39"/>
      <c r="BX750" s="39"/>
      <c r="BY750" s="39"/>
      <c r="BZ750" s="39"/>
      <c r="CA750" s="39"/>
      <c r="CB750" s="39"/>
      <c r="CC750" s="39"/>
      <c r="CD750" s="39"/>
      <c r="CE750" s="39"/>
      <c r="CF750" s="39"/>
      <c r="CG750" s="39"/>
      <c r="CH750" s="39"/>
      <c r="CI750" s="39"/>
      <c r="CJ750" s="39"/>
      <c r="CK750" s="39"/>
      <c r="CL750" s="39"/>
      <c r="CM750" s="39"/>
      <c r="CN750" s="39"/>
      <c r="CO750" s="39"/>
      <c r="CP750" s="39"/>
      <c r="CQ750" s="39"/>
      <c r="CR750" s="39"/>
      <c r="CS750" s="39"/>
      <c r="CT750" s="39"/>
      <c r="CU750" s="39"/>
      <c r="CV750" s="39"/>
      <c r="CW750" s="39"/>
      <c r="CX750" s="39"/>
      <c r="CY750" s="39"/>
      <c r="CZ750" s="39"/>
      <c r="DA750" s="39"/>
      <c r="DB750" s="39"/>
      <c r="DC750" s="39"/>
      <c r="DD750" s="39"/>
      <c r="DE750" s="39"/>
      <c r="DF750" s="39"/>
      <c r="DG750" s="39"/>
    </row>
    <row r="751" spans="1:209" s="39" customFormat="1" ht="38.25" x14ac:dyDescent="0.25">
      <c r="A751" s="193" t="s">
        <v>1316</v>
      </c>
      <c r="B751" s="194" t="s">
        <v>1</v>
      </c>
      <c r="C751" s="195" t="s">
        <v>135</v>
      </c>
      <c r="D751" s="196" t="s">
        <v>3</v>
      </c>
      <c r="E751" s="196" t="s">
        <v>4</v>
      </c>
      <c r="F751" s="196" t="s">
        <v>5</v>
      </c>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c r="BN751" s="37"/>
      <c r="BO751" s="37"/>
      <c r="BP751" s="37"/>
      <c r="BQ751" s="37"/>
      <c r="BR751" s="37"/>
      <c r="BS751" s="37"/>
      <c r="BT751" s="37"/>
      <c r="BU751" s="37"/>
      <c r="BV751" s="37"/>
      <c r="BW751" s="37"/>
      <c r="BX751" s="37"/>
      <c r="BY751" s="37"/>
      <c r="BZ751" s="37"/>
      <c r="CA751" s="37"/>
      <c r="CB751" s="37"/>
      <c r="CC751" s="37"/>
      <c r="CD751" s="37"/>
      <c r="CE751" s="37"/>
      <c r="CF751" s="37"/>
      <c r="CG751" s="37"/>
      <c r="CH751" s="37"/>
      <c r="CI751" s="37"/>
      <c r="CJ751" s="37"/>
      <c r="CK751" s="37"/>
      <c r="CL751" s="37"/>
      <c r="CM751" s="37"/>
      <c r="CN751" s="37"/>
      <c r="CO751" s="37"/>
      <c r="CP751" s="37"/>
      <c r="CQ751" s="37"/>
      <c r="CR751" s="37"/>
      <c r="CS751" s="37"/>
      <c r="CT751" s="37"/>
      <c r="CU751" s="37"/>
      <c r="CV751" s="37"/>
      <c r="CW751" s="37"/>
      <c r="CX751" s="37"/>
      <c r="CY751" s="37"/>
      <c r="CZ751" s="37"/>
      <c r="DA751" s="37"/>
      <c r="DB751" s="37"/>
      <c r="DC751" s="37"/>
      <c r="DD751" s="37"/>
      <c r="DE751" s="37"/>
      <c r="DF751" s="37"/>
      <c r="DG751" s="37"/>
      <c r="DH751" s="37"/>
      <c r="DI751" s="37"/>
      <c r="DJ751" s="37"/>
      <c r="DK751" s="37"/>
      <c r="DL751" s="37"/>
      <c r="DM751" s="37"/>
      <c r="DN751" s="37"/>
      <c r="DO751" s="37"/>
      <c r="DP751" s="37"/>
      <c r="DQ751" s="37"/>
      <c r="DR751" s="37"/>
      <c r="DS751" s="37"/>
      <c r="DT751" s="37"/>
      <c r="DU751" s="37"/>
      <c r="DV751" s="37"/>
      <c r="DW751" s="37"/>
      <c r="DX751" s="37"/>
      <c r="DY751" s="37"/>
      <c r="DZ751" s="37"/>
      <c r="EA751" s="37"/>
      <c r="EB751" s="37"/>
      <c r="EC751" s="37"/>
      <c r="ED751" s="37"/>
      <c r="EE751" s="37"/>
      <c r="EF751" s="37"/>
      <c r="EG751" s="37"/>
      <c r="EH751" s="37"/>
      <c r="EI751" s="37"/>
      <c r="EJ751" s="37"/>
      <c r="EK751" s="37"/>
      <c r="EL751" s="37"/>
      <c r="EM751" s="37"/>
      <c r="EN751" s="37"/>
      <c r="EO751" s="37"/>
      <c r="EP751" s="37"/>
      <c r="EQ751" s="37"/>
      <c r="ER751" s="37"/>
      <c r="ES751" s="37"/>
      <c r="ET751" s="37"/>
      <c r="EU751" s="37"/>
      <c r="EV751" s="37"/>
      <c r="EW751" s="37"/>
      <c r="EX751" s="37"/>
      <c r="EY751" s="37"/>
      <c r="EZ751" s="37"/>
      <c r="FA751" s="37"/>
      <c r="FB751" s="37"/>
      <c r="FC751" s="37"/>
      <c r="FD751" s="37"/>
      <c r="FE751" s="37"/>
      <c r="FF751" s="37"/>
      <c r="FG751" s="37"/>
      <c r="FH751" s="37"/>
      <c r="FI751" s="37"/>
      <c r="FJ751" s="37"/>
      <c r="FK751" s="37"/>
      <c r="FL751" s="37"/>
      <c r="FM751" s="37"/>
      <c r="FN751" s="37"/>
      <c r="FO751" s="37"/>
      <c r="FP751" s="37"/>
      <c r="FQ751" s="37"/>
      <c r="FR751" s="37"/>
      <c r="FS751" s="37"/>
      <c r="FT751" s="37"/>
      <c r="FU751" s="37"/>
      <c r="FV751" s="37"/>
      <c r="FW751" s="37"/>
      <c r="FX751" s="37"/>
      <c r="FY751" s="37"/>
      <c r="FZ751" s="37"/>
      <c r="GA751" s="37"/>
      <c r="GB751" s="37"/>
      <c r="GC751" s="37"/>
      <c r="GD751" s="37"/>
      <c r="GE751" s="37"/>
      <c r="GF751" s="37"/>
      <c r="GG751" s="37"/>
      <c r="GH751" s="37"/>
      <c r="GI751" s="37"/>
      <c r="GJ751" s="37"/>
      <c r="GK751" s="37"/>
      <c r="GL751" s="37"/>
      <c r="GM751" s="37"/>
      <c r="GN751" s="37"/>
      <c r="GO751" s="37"/>
      <c r="GP751" s="37"/>
      <c r="GQ751" s="37"/>
      <c r="GR751" s="37"/>
      <c r="GS751" s="37"/>
      <c r="GT751" s="37"/>
      <c r="GU751" s="37"/>
      <c r="GV751" s="37"/>
      <c r="GW751" s="37"/>
      <c r="GX751" s="37"/>
      <c r="GY751" s="37"/>
      <c r="GZ751" s="37"/>
      <c r="HA751" s="37"/>
    </row>
    <row r="752" spans="1:209" s="39" customFormat="1" ht="51.75" customHeight="1" x14ac:dyDescent="0.25">
      <c r="A752" s="40" t="s">
        <v>659</v>
      </c>
      <c r="B752" s="197" t="s">
        <v>658</v>
      </c>
      <c r="C752" s="25">
        <f>4.9429*7470</f>
        <v>36923.462999999996</v>
      </c>
      <c r="D752" s="10" t="s">
        <v>361</v>
      </c>
      <c r="E752" s="41" t="s">
        <v>100</v>
      </c>
      <c r="F752" s="41" t="s">
        <v>100</v>
      </c>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c r="BN752" s="37"/>
      <c r="BO752" s="37"/>
      <c r="BP752" s="37"/>
      <c r="BQ752" s="37"/>
      <c r="BR752" s="37"/>
      <c r="BS752" s="37"/>
      <c r="BT752" s="37"/>
      <c r="BU752" s="37"/>
      <c r="BV752" s="37"/>
      <c r="BW752" s="37"/>
      <c r="BX752" s="37"/>
      <c r="BY752" s="37"/>
      <c r="BZ752" s="37"/>
      <c r="CA752" s="37"/>
      <c r="CB752" s="37"/>
      <c r="CC752" s="37"/>
      <c r="CD752" s="37"/>
      <c r="CE752" s="37"/>
      <c r="CF752" s="37"/>
      <c r="CG752" s="37"/>
      <c r="CH752" s="37"/>
      <c r="CI752" s="37"/>
      <c r="CJ752" s="37"/>
      <c r="CK752" s="37"/>
      <c r="CL752" s="37"/>
      <c r="CM752" s="37"/>
      <c r="CN752" s="37"/>
      <c r="CO752" s="37"/>
      <c r="CP752" s="37"/>
      <c r="CQ752" s="37"/>
      <c r="CR752" s="37"/>
      <c r="CS752" s="37"/>
      <c r="CT752" s="37"/>
      <c r="CU752" s="37"/>
      <c r="CV752" s="37"/>
      <c r="CW752" s="37"/>
      <c r="CX752" s="37"/>
      <c r="CY752" s="37"/>
      <c r="CZ752" s="37"/>
      <c r="DA752" s="37"/>
      <c r="DB752" s="37"/>
      <c r="DC752" s="37"/>
      <c r="DD752" s="37"/>
      <c r="DE752" s="37"/>
      <c r="DF752" s="37"/>
      <c r="DG752" s="37"/>
      <c r="DH752" s="37"/>
      <c r="DI752" s="37"/>
      <c r="DJ752" s="37"/>
      <c r="DK752" s="37"/>
      <c r="DL752" s="37"/>
      <c r="DM752" s="37"/>
      <c r="DN752" s="37"/>
      <c r="DO752" s="37"/>
      <c r="DP752" s="37"/>
      <c r="DQ752" s="37"/>
      <c r="DR752" s="37"/>
      <c r="DS752" s="37"/>
      <c r="DT752" s="37"/>
      <c r="DU752" s="37"/>
      <c r="DV752" s="37"/>
      <c r="DW752" s="37"/>
      <c r="DX752" s="37"/>
      <c r="DY752" s="37"/>
      <c r="DZ752" s="37"/>
      <c r="EA752" s="37"/>
      <c r="EB752" s="37"/>
      <c r="EC752" s="37"/>
      <c r="ED752" s="37"/>
      <c r="EE752" s="37"/>
      <c r="EF752" s="37"/>
      <c r="EG752" s="37"/>
      <c r="EH752" s="37"/>
      <c r="EI752" s="37"/>
      <c r="EJ752" s="37"/>
      <c r="EK752" s="37"/>
      <c r="EL752" s="37"/>
      <c r="EM752" s="37"/>
      <c r="EN752" s="37"/>
      <c r="EO752" s="37"/>
      <c r="EP752" s="37"/>
      <c r="EQ752" s="37"/>
      <c r="ER752" s="37"/>
      <c r="ES752" s="37"/>
      <c r="ET752" s="37"/>
      <c r="EU752" s="37"/>
      <c r="EV752" s="37"/>
      <c r="EW752" s="37"/>
      <c r="EX752" s="37"/>
      <c r="EY752" s="37"/>
      <c r="EZ752" s="37"/>
      <c r="FA752" s="37"/>
      <c r="FB752" s="37"/>
      <c r="FC752" s="37"/>
      <c r="FD752" s="37"/>
      <c r="FE752" s="37"/>
      <c r="FF752" s="37"/>
      <c r="FG752" s="37"/>
      <c r="FH752" s="37"/>
      <c r="FI752" s="37"/>
      <c r="FJ752" s="37"/>
      <c r="FK752" s="37"/>
      <c r="FL752" s="37"/>
      <c r="FM752" s="37"/>
      <c r="FN752" s="37"/>
      <c r="FO752" s="37"/>
      <c r="FP752" s="37"/>
      <c r="FQ752" s="37"/>
      <c r="FR752" s="37"/>
      <c r="FS752" s="37"/>
      <c r="FT752" s="37"/>
      <c r="FU752" s="37"/>
      <c r="FV752" s="37"/>
      <c r="FW752" s="37"/>
      <c r="FX752" s="37"/>
      <c r="FY752" s="37"/>
      <c r="FZ752" s="37"/>
      <c r="GA752" s="37"/>
      <c r="GB752" s="37"/>
      <c r="GC752" s="37"/>
      <c r="GD752" s="37"/>
      <c r="GE752" s="37"/>
      <c r="GF752" s="37"/>
      <c r="GG752" s="37"/>
      <c r="GH752" s="37"/>
      <c r="GI752" s="37"/>
      <c r="GJ752" s="37"/>
      <c r="GK752" s="37"/>
      <c r="GL752" s="37"/>
      <c r="GM752" s="37"/>
      <c r="GN752" s="37"/>
      <c r="GO752" s="37"/>
      <c r="GP752" s="37"/>
      <c r="GQ752" s="37"/>
      <c r="GR752" s="37"/>
      <c r="GS752" s="37"/>
      <c r="GT752" s="37"/>
      <c r="GU752" s="37"/>
      <c r="GV752" s="37"/>
      <c r="GW752" s="37"/>
      <c r="GX752" s="37"/>
      <c r="GY752" s="37"/>
      <c r="GZ752" s="37"/>
      <c r="HA752" s="37"/>
    </row>
    <row r="753" spans="1:209" s="39" customFormat="1" ht="33.75" customHeight="1" x14ac:dyDescent="0.25">
      <c r="A753" s="40" t="s">
        <v>464</v>
      </c>
      <c r="B753" s="197" t="s">
        <v>463</v>
      </c>
      <c r="C753" s="25">
        <v>13991</v>
      </c>
      <c r="D753" s="10" t="s">
        <v>361</v>
      </c>
      <c r="E753" s="41" t="s">
        <v>17</v>
      </c>
      <c r="F753" s="41" t="s">
        <v>10</v>
      </c>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c r="BH753" s="37"/>
      <c r="BI753" s="37"/>
      <c r="BJ753" s="37"/>
      <c r="BK753" s="37"/>
      <c r="BL753" s="37"/>
      <c r="BM753" s="37"/>
      <c r="BN753" s="37"/>
      <c r="BO753" s="37"/>
      <c r="BP753" s="37"/>
      <c r="BQ753" s="37"/>
      <c r="BR753" s="37"/>
      <c r="BS753" s="37"/>
      <c r="BT753" s="37"/>
      <c r="BU753" s="37"/>
      <c r="BV753" s="37"/>
      <c r="BW753" s="37"/>
      <c r="BX753" s="37"/>
      <c r="BY753" s="37"/>
      <c r="BZ753" s="37"/>
      <c r="CA753" s="37"/>
      <c r="CB753" s="37"/>
      <c r="CC753" s="37"/>
      <c r="CD753" s="37"/>
      <c r="CE753" s="37"/>
      <c r="CF753" s="37"/>
      <c r="CG753" s="37"/>
      <c r="CH753" s="37"/>
      <c r="CI753" s="37"/>
      <c r="CJ753" s="37"/>
      <c r="CK753" s="37"/>
      <c r="CL753" s="37"/>
      <c r="CM753" s="37"/>
      <c r="CN753" s="37"/>
      <c r="CO753" s="37"/>
      <c r="CP753" s="37"/>
      <c r="CQ753" s="37"/>
      <c r="CR753" s="37"/>
      <c r="CS753" s="37"/>
      <c r="CT753" s="37"/>
      <c r="CU753" s="37"/>
      <c r="CV753" s="37"/>
      <c r="CW753" s="37"/>
      <c r="CX753" s="37"/>
      <c r="CY753" s="37"/>
      <c r="CZ753" s="37"/>
      <c r="DA753" s="37"/>
      <c r="DB753" s="37"/>
      <c r="DC753" s="37"/>
      <c r="DD753" s="37"/>
      <c r="DE753" s="37"/>
      <c r="DF753" s="37"/>
      <c r="DG753" s="37"/>
      <c r="DH753" s="37"/>
      <c r="DI753" s="37"/>
      <c r="DJ753" s="37"/>
      <c r="DK753" s="37"/>
      <c r="DL753" s="37"/>
      <c r="DM753" s="37"/>
      <c r="DN753" s="37"/>
      <c r="DO753" s="37"/>
      <c r="DP753" s="37"/>
      <c r="DQ753" s="37"/>
      <c r="DR753" s="37"/>
      <c r="DS753" s="37"/>
      <c r="DT753" s="37"/>
      <c r="DU753" s="37"/>
      <c r="DV753" s="37"/>
      <c r="DW753" s="37"/>
      <c r="DX753" s="37"/>
      <c r="DY753" s="37"/>
      <c r="DZ753" s="37"/>
      <c r="EA753" s="37"/>
      <c r="EB753" s="37"/>
      <c r="EC753" s="37"/>
      <c r="ED753" s="37"/>
      <c r="EE753" s="37"/>
      <c r="EF753" s="37"/>
      <c r="EG753" s="37"/>
      <c r="EH753" s="37"/>
      <c r="EI753" s="37"/>
      <c r="EJ753" s="37"/>
      <c r="EK753" s="37"/>
      <c r="EL753" s="37"/>
      <c r="EM753" s="37"/>
      <c r="EN753" s="37"/>
      <c r="EO753" s="37"/>
      <c r="EP753" s="37"/>
      <c r="EQ753" s="37"/>
      <c r="ER753" s="37"/>
      <c r="ES753" s="37"/>
      <c r="ET753" s="37"/>
      <c r="EU753" s="37"/>
      <c r="EV753" s="37"/>
      <c r="EW753" s="37"/>
      <c r="EX753" s="37"/>
      <c r="EY753" s="37"/>
      <c r="EZ753" s="37"/>
      <c r="FA753" s="37"/>
      <c r="FB753" s="37"/>
      <c r="FC753" s="37"/>
      <c r="FD753" s="37"/>
      <c r="FE753" s="37"/>
      <c r="FF753" s="37"/>
      <c r="FG753" s="37"/>
      <c r="FH753" s="37"/>
      <c r="FI753" s="37"/>
      <c r="FJ753" s="37"/>
      <c r="FK753" s="37"/>
      <c r="FL753" s="37"/>
      <c r="FM753" s="37"/>
      <c r="FN753" s="37"/>
      <c r="FO753" s="37"/>
      <c r="FP753" s="37"/>
      <c r="FQ753" s="37"/>
      <c r="FR753" s="37"/>
      <c r="FS753" s="37"/>
      <c r="FT753" s="37"/>
      <c r="FU753" s="37"/>
      <c r="FV753" s="37"/>
      <c r="FW753" s="37"/>
      <c r="FX753" s="37"/>
      <c r="FY753" s="37"/>
      <c r="FZ753" s="37"/>
      <c r="GA753" s="37"/>
      <c r="GB753" s="37"/>
      <c r="GC753" s="37"/>
      <c r="GD753" s="37"/>
      <c r="GE753" s="37"/>
      <c r="GF753" s="37"/>
      <c r="GG753" s="37"/>
      <c r="GH753" s="37"/>
      <c r="GI753" s="37"/>
      <c r="GJ753" s="37"/>
      <c r="GK753" s="37"/>
      <c r="GL753" s="37"/>
      <c r="GM753" s="37"/>
      <c r="GN753" s="37"/>
      <c r="GO753" s="37"/>
      <c r="GP753" s="37"/>
      <c r="GQ753" s="37"/>
      <c r="GR753" s="37"/>
      <c r="GS753" s="37"/>
      <c r="GT753" s="37"/>
      <c r="GU753" s="37"/>
      <c r="GV753" s="37"/>
      <c r="GW753" s="37"/>
      <c r="GX753" s="37"/>
      <c r="GY753" s="37"/>
      <c r="GZ753" s="37"/>
      <c r="HA753" s="37"/>
    </row>
    <row r="754" spans="1:209" s="39" customFormat="1" ht="33.75" customHeight="1" x14ac:dyDescent="0.25">
      <c r="A754" s="40" t="s">
        <v>760</v>
      </c>
      <c r="B754" s="197" t="s">
        <v>761</v>
      </c>
      <c r="C754" s="25">
        <f>105.46+292.43</f>
        <v>397.89</v>
      </c>
      <c r="D754" s="10" t="s">
        <v>361</v>
      </c>
      <c r="E754" s="41" t="s">
        <v>11</v>
      </c>
      <c r="F754" s="41" t="s">
        <v>100</v>
      </c>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c r="BH754" s="37"/>
      <c r="BI754" s="37"/>
      <c r="BJ754" s="37"/>
      <c r="BK754" s="37"/>
      <c r="BL754" s="37"/>
      <c r="BM754" s="37"/>
      <c r="BN754" s="37"/>
      <c r="BO754" s="37"/>
      <c r="BP754" s="37"/>
      <c r="BQ754" s="37"/>
      <c r="BR754" s="37"/>
      <c r="BS754" s="37"/>
      <c r="BT754" s="37"/>
      <c r="BU754" s="37"/>
      <c r="BV754" s="37"/>
      <c r="BW754" s="37"/>
      <c r="BX754" s="37"/>
      <c r="BY754" s="37"/>
      <c r="BZ754" s="37"/>
      <c r="CA754" s="37"/>
      <c r="CB754" s="37"/>
      <c r="CC754" s="37"/>
      <c r="CD754" s="37"/>
      <c r="CE754" s="37"/>
      <c r="CF754" s="37"/>
      <c r="CG754" s="37"/>
      <c r="CH754" s="37"/>
      <c r="CI754" s="37"/>
      <c r="CJ754" s="37"/>
      <c r="CK754" s="37"/>
      <c r="CL754" s="37"/>
      <c r="CM754" s="37"/>
      <c r="CN754" s="37"/>
      <c r="CO754" s="37"/>
      <c r="CP754" s="37"/>
      <c r="CQ754" s="37"/>
      <c r="CR754" s="37"/>
      <c r="CS754" s="37"/>
      <c r="CT754" s="37"/>
      <c r="CU754" s="37"/>
      <c r="CV754" s="37"/>
      <c r="CW754" s="37"/>
      <c r="CX754" s="37"/>
      <c r="CY754" s="37"/>
      <c r="CZ754" s="37"/>
      <c r="DA754" s="37"/>
      <c r="DB754" s="37"/>
      <c r="DC754" s="37"/>
      <c r="DD754" s="37"/>
      <c r="DE754" s="37"/>
      <c r="DF754" s="37"/>
      <c r="DG754" s="37"/>
      <c r="DH754" s="37"/>
      <c r="DI754" s="37"/>
      <c r="DJ754" s="37"/>
      <c r="DK754" s="37"/>
      <c r="DL754" s="37"/>
      <c r="DM754" s="37"/>
      <c r="DN754" s="37"/>
      <c r="DO754" s="37"/>
      <c r="DP754" s="37"/>
      <c r="DQ754" s="37"/>
      <c r="DR754" s="37"/>
      <c r="DS754" s="37"/>
      <c r="DT754" s="37"/>
      <c r="DU754" s="37"/>
      <c r="DV754" s="37"/>
      <c r="DW754" s="37"/>
      <c r="DX754" s="37"/>
      <c r="DY754" s="37"/>
      <c r="DZ754" s="37"/>
      <c r="EA754" s="37"/>
      <c r="EB754" s="37"/>
      <c r="EC754" s="37"/>
      <c r="ED754" s="37"/>
      <c r="EE754" s="37"/>
      <c r="EF754" s="37"/>
      <c r="EG754" s="37"/>
      <c r="EH754" s="37"/>
      <c r="EI754" s="37"/>
      <c r="EJ754" s="37"/>
      <c r="EK754" s="37"/>
      <c r="EL754" s="37"/>
      <c r="EM754" s="37"/>
      <c r="EN754" s="37"/>
      <c r="EO754" s="37"/>
      <c r="EP754" s="37"/>
      <c r="EQ754" s="37"/>
      <c r="ER754" s="37"/>
      <c r="ES754" s="37"/>
      <c r="ET754" s="37"/>
      <c r="EU754" s="37"/>
      <c r="EV754" s="37"/>
      <c r="EW754" s="37"/>
      <c r="EX754" s="37"/>
      <c r="EY754" s="37"/>
      <c r="EZ754" s="37"/>
      <c r="FA754" s="37"/>
      <c r="FB754" s="37"/>
      <c r="FC754" s="37"/>
      <c r="FD754" s="37"/>
      <c r="FE754" s="37"/>
      <c r="FF754" s="37"/>
      <c r="FG754" s="37"/>
      <c r="FH754" s="37"/>
      <c r="FI754" s="37"/>
      <c r="FJ754" s="37"/>
      <c r="FK754" s="37"/>
      <c r="FL754" s="37"/>
      <c r="FM754" s="37"/>
      <c r="FN754" s="37"/>
      <c r="FO754" s="37"/>
      <c r="FP754" s="37"/>
      <c r="FQ754" s="37"/>
      <c r="FR754" s="37"/>
      <c r="FS754" s="37"/>
      <c r="FT754" s="37"/>
      <c r="FU754" s="37"/>
      <c r="FV754" s="37"/>
      <c r="FW754" s="37"/>
      <c r="FX754" s="37"/>
      <c r="FY754" s="37"/>
      <c r="FZ754" s="37"/>
      <c r="GA754" s="37"/>
      <c r="GB754" s="37"/>
      <c r="GC754" s="37"/>
      <c r="GD754" s="37"/>
      <c r="GE754" s="37"/>
      <c r="GF754" s="37"/>
      <c r="GG754" s="37"/>
      <c r="GH754" s="37"/>
      <c r="GI754" s="37"/>
      <c r="GJ754" s="37"/>
      <c r="GK754" s="37"/>
      <c r="GL754" s="37"/>
      <c r="GM754" s="37"/>
      <c r="GN754" s="37"/>
      <c r="GO754" s="37"/>
      <c r="GP754" s="37"/>
      <c r="GQ754" s="37"/>
      <c r="GR754" s="37"/>
      <c r="GS754" s="37"/>
      <c r="GT754" s="37"/>
      <c r="GU754" s="37"/>
      <c r="GV754" s="37"/>
      <c r="GW754" s="37"/>
      <c r="GX754" s="37"/>
      <c r="GY754" s="37"/>
      <c r="GZ754" s="37"/>
      <c r="HA754" s="37"/>
    </row>
    <row r="755" spans="1:209" s="39" customFormat="1" x14ac:dyDescent="0.25">
      <c r="A755" s="50"/>
      <c r="B755" s="124"/>
      <c r="C755" s="125"/>
      <c r="D755" s="20"/>
      <c r="E755" s="20"/>
      <c r="F755" s="20"/>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c r="BH755" s="37"/>
      <c r="BI755" s="37"/>
      <c r="BJ755" s="37"/>
      <c r="BK755" s="37"/>
      <c r="BL755" s="37"/>
      <c r="BM755" s="37"/>
      <c r="BN755" s="37"/>
      <c r="BO755" s="37"/>
      <c r="BP755" s="37"/>
      <c r="BQ755" s="37"/>
      <c r="BR755" s="37"/>
      <c r="BS755" s="37"/>
      <c r="BT755" s="37"/>
      <c r="BU755" s="37"/>
      <c r="BV755" s="37"/>
      <c r="BW755" s="37"/>
      <c r="BX755" s="37"/>
      <c r="BY755" s="37"/>
      <c r="BZ755" s="37"/>
      <c r="CA755" s="37"/>
      <c r="CB755" s="37"/>
      <c r="CC755" s="37"/>
      <c r="CD755" s="37"/>
      <c r="CE755" s="37"/>
      <c r="CF755" s="37"/>
      <c r="CG755" s="37"/>
      <c r="CH755" s="37"/>
      <c r="CI755" s="37"/>
      <c r="CJ755" s="37"/>
      <c r="CK755" s="37"/>
      <c r="CL755" s="37"/>
      <c r="CM755" s="37"/>
      <c r="CN755" s="37"/>
      <c r="CO755" s="37"/>
      <c r="CP755" s="37"/>
      <c r="CQ755" s="37"/>
      <c r="CR755" s="37"/>
      <c r="CS755" s="37"/>
      <c r="CT755" s="37"/>
      <c r="CU755" s="37"/>
      <c r="CV755" s="37"/>
      <c r="CW755" s="37"/>
      <c r="CX755" s="37"/>
      <c r="CY755" s="37"/>
      <c r="CZ755" s="37"/>
      <c r="DA755" s="37"/>
      <c r="DB755" s="37"/>
      <c r="DC755" s="37"/>
      <c r="DD755" s="37"/>
      <c r="DE755" s="37"/>
      <c r="DF755" s="37"/>
      <c r="DG755" s="37"/>
      <c r="DH755" s="37"/>
      <c r="DI755" s="37"/>
      <c r="DJ755" s="37"/>
      <c r="DK755" s="37"/>
      <c r="DL755" s="37"/>
      <c r="DM755" s="37"/>
      <c r="DN755" s="37"/>
      <c r="DO755" s="37"/>
      <c r="DP755" s="37"/>
      <c r="DQ755" s="37"/>
      <c r="DR755" s="37"/>
      <c r="DS755" s="37"/>
      <c r="DT755" s="37"/>
      <c r="DU755" s="37"/>
      <c r="DV755" s="37"/>
      <c r="DW755" s="37"/>
      <c r="DX755" s="37"/>
      <c r="DY755" s="37"/>
      <c r="DZ755" s="37"/>
      <c r="EA755" s="37"/>
      <c r="EB755" s="37"/>
      <c r="EC755" s="37"/>
      <c r="ED755" s="37"/>
      <c r="EE755" s="37"/>
      <c r="EF755" s="37"/>
      <c r="EG755" s="37"/>
      <c r="EH755" s="37"/>
      <c r="EI755" s="37"/>
      <c r="EJ755" s="37"/>
      <c r="EK755" s="37"/>
      <c r="EL755" s="37"/>
      <c r="EM755" s="37"/>
      <c r="EN755" s="37"/>
      <c r="EO755" s="37"/>
      <c r="EP755" s="37"/>
      <c r="EQ755" s="37"/>
      <c r="ER755" s="37"/>
      <c r="ES755" s="37"/>
      <c r="ET755" s="37"/>
      <c r="EU755" s="37"/>
      <c r="EV755" s="37"/>
      <c r="EW755" s="37"/>
      <c r="EX755" s="37"/>
      <c r="EY755" s="37"/>
      <c r="EZ755" s="37"/>
      <c r="FA755" s="37"/>
      <c r="FB755" s="37"/>
      <c r="FC755" s="37"/>
      <c r="FD755" s="37"/>
      <c r="FE755" s="37"/>
      <c r="FF755" s="37"/>
      <c r="FG755" s="37"/>
      <c r="FH755" s="37"/>
      <c r="FI755" s="37"/>
      <c r="FJ755" s="37"/>
      <c r="FK755" s="37"/>
      <c r="FL755" s="37"/>
      <c r="FM755" s="37"/>
      <c r="FN755" s="37"/>
      <c r="FO755" s="37"/>
      <c r="FP755" s="37"/>
      <c r="FQ755" s="37"/>
      <c r="FR755" s="37"/>
      <c r="FS755" s="37"/>
      <c r="FT755" s="37"/>
      <c r="FU755" s="37"/>
      <c r="FV755" s="37"/>
      <c r="FW755" s="37"/>
      <c r="FX755" s="37"/>
      <c r="FY755" s="37"/>
      <c r="FZ755" s="37"/>
      <c r="GA755" s="37"/>
      <c r="GB755" s="37"/>
      <c r="GC755" s="37"/>
      <c r="GD755" s="37"/>
      <c r="GE755" s="37"/>
      <c r="GF755" s="37"/>
      <c r="GG755" s="37"/>
      <c r="GH755" s="37"/>
      <c r="GI755" s="37"/>
      <c r="GJ755" s="37"/>
      <c r="GK755" s="37"/>
      <c r="GL755" s="37"/>
      <c r="GM755" s="37"/>
      <c r="GN755" s="37"/>
      <c r="GO755" s="37"/>
      <c r="GP755" s="37"/>
      <c r="GQ755" s="37"/>
      <c r="GR755" s="37"/>
      <c r="GS755" s="37"/>
      <c r="GT755" s="37"/>
      <c r="GU755" s="37"/>
      <c r="GV755" s="37"/>
      <c r="GW755" s="37"/>
      <c r="GX755" s="37"/>
      <c r="GY755" s="37"/>
      <c r="GZ755" s="37"/>
      <c r="HA755" s="37"/>
    </row>
    <row r="756" spans="1:209" s="39" customFormat="1" x14ac:dyDescent="0.25">
      <c r="A756" s="50"/>
      <c r="B756" s="124"/>
      <c r="C756" s="125"/>
      <c r="D756" s="20"/>
      <c r="E756" s="20"/>
      <c r="F756" s="20"/>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37"/>
      <c r="CR756" s="37"/>
      <c r="CS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37"/>
      <c r="DW756" s="37"/>
      <c r="DX756" s="37"/>
      <c r="DY756" s="37"/>
      <c r="DZ756" s="37"/>
      <c r="EA756" s="37"/>
      <c r="EB756" s="37"/>
      <c r="EC756" s="37"/>
      <c r="ED756" s="37"/>
      <c r="EE756" s="37"/>
      <c r="EF756" s="37"/>
      <c r="EG756" s="37"/>
      <c r="EH756" s="37"/>
      <c r="EI756" s="37"/>
      <c r="EJ756" s="37"/>
      <c r="EK756" s="37"/>
      <c r="EL756" s="37"/>
      <c r="EM756" s="37"/>
      <c r="EN756" s="37"/>
      <c r="EO756" s="37"/>
      <c r="EP756" s="37"/>
      <c r="EQ756" s="37"/>
      <c r="ER756" s="37"/>
      <c r="ES756" s="37"/>
      <c r="ET756" s="37"/>
      <c r="EU756" s="37"/>
      <c r="EV756" s="37"/>
      <c r="EW756" s="37"/>
      <c r="EX756" s="37"/>
      <c r="EY756" s="37"/>
      <c r="EZ756" s="37"/>
      <c r="FA756" s="37"/>
      <c r="FB756" s="37"/>
      <c r="FC756" s="37"/>
      <c r="FD756" s="37"/>
      <c r="FE756" s="37"/>
      <c r="FF756" s="37"/>
      <c r="FG756" s="37"/>
      <c r="FH756" s="37"/>
      <c r="FI756" s="37"/>
      <c r="FJ756" s="37"/>
      <c r="FK756" s="37"/>
      <c r="FL756" s="37"/>
      <c r="FM756" s="37"/>
      <c r="FN756" s="37"/>
      <c r="FO756" s="37"/>
      <c r="FP756" s="37"/>
      <c r="FQ756" s="37"/>
      <c r="FR756" s="37"/>
      <c r="FS756" s="37"/>
      <c r="FT756" s="37"/>
      <c r="FU756" s="37"/>
      <c r="FV756" s="37"/>
      <c r="FW756" s="37"/>
      <c r="FX756" s="37"/>
      <c r="FY756" s="37"/>
      <c r="FZ756" s="37"/>
      <c r="GA756" s="37"/>
      <c r="GB756" s="37"/>
      <c r="GC756" s="37"/>
      <c r="GD756" s="37"/>
      <c r="GE756" s="37"/>
      <c r="GF756" s="37"/>
      <c r="GG756" s="37"/>
      <c r="GH756" s="37"/>
      <c r="GI756" s="37"/>
      <c r="GJ756" s="37"/>
      <c r="GK756" s="37"/>
      <c r="GL756" s="37"/>
      <c r="GM756" s="37"/>
      <c r="GN756" s="37"/>
      <c r="GO756" s="37"/>
      <c r="GP756" s="37"/>
      <c r="GQ756" s="37"/>
      <c r="GR756" s="37"/>
      <c r="GS756" s="37"/>
      <c r="GT756" s="37"/>
      <c r="GU756" s="37"/>
      <c r="GV756" s="37"/>
      <c r="GW756" s="37"/>
      <c r="GX756" s="37"/>
      <c r="GY756" s="37"/>
      <c r="GZ756" s="37"/>
      <c r="HA756" s="37"/>
    </row>
    <row r="757" spans="1:209" s="39" customFormat="1" ht="30" customHeight="1" x14ac:dyDescent="0.25">
      <c r="A757" s="198" t="s">
        <v>334</v>
      </c>
      <c r="B757" s="30"/>
      <c r="C757" s="21"/>
      <c r="D757" s="20"/>
      <c r="E757" s="20"/>
      <c r="F757" s="20"/>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c r="BC757" s="37"/>
      <c r="BD757" s="37"/>
      <c r="BE757" s="37"/>
      <c r="BF757" s="37"/>
      <c r="BG757" s="37"/>
      <c r="BH757" s="37"/>
      <c r="BI757" s="37"/>
      <c r="BJ757" s="37"/>
      <c r="BK757" s="37"/>
      <c r="BL757" s="37"/>
      <c r="BM757" s="37"/>
      <c r="BN757" s="37"/>
      <c r="BO757" s="37"/>
      <c r="BP757" s="37"/>
      <c r="BQ757" s="37"/>
      <c r="BR757" s="37"/>
      <c r="BS757" s="37"/>
      <c r="BT757" s="37"/>
      <c r="BU757" s="37"/>
      <c r="BV757" s="37"/>
      <c r="BW757" s="37"/>
      <c r="BX757" s="37"/>
      <c r="BY757" s="37"/>
      <c r="BZ757" s="37"/>
      <c r="CA757" s="37"/>
      <c r="CB757" s="37"/>
      <c r="CC757" s="37"/>
      <c r="CD757" s="37"/>
      <c r="CE757" s="37"/>
      <c r="CF757" s="37"/>
      <c r="CG757" s="37"/>
      <c r="CH757" s="37"/>
      <c r="CI757" s="37"/>
      <c r="CJ757" s="37"/>
      <c r="CK757" s="37"/>
      <c r="CL757" s="37"/>
      <c r="CM757" s="37"/>
      <c r="CN757" s="37"/>
      <c r="CO757" s="37"/>
      <c r="CP757" s="37"/>
      <c r="CQ757" s="37"/>
      <c r="CR757" s="37"/>
      <c r="CS757" s="37"/>
      <c r="CT757" s="37"/>
      <c r="CU757" s="37"/>
      <c r="CV757" s="37"/>
      <c r="CW757" s="37"/>
      <c r="CX757" s="37"/>
      <c r="CY757" s="37"/>
      <c r="CZ757" s="37"/>
      <c r="DA757" s="37"/>
      <c r="DB757" s="37"/>
      <c r="DC757" s="37"/>
      <c r="DD757" s="37"/>
      <c r="DE757" s="37"/>
      <c r="DF757" s="37"/>
      <c r="DG757" s="37"/>
      <c r="DH757" s="37"/>
      <c r="DI757" s="37"/>
      <c r="DJ757" s="37"/>
      <c r="DK757" s="37"/>
      <c r="DL757" s="37"/>
      <c r="DM757" s="37"/>
      <c r="DN757" s="37"/>
      <c r="DO757" s="37"/>
      <c r="DP757" s="37"/>
      <c r="DQ757" s="37"/>
      <c r="DR757" s="37"/>
      <c r="DS757" s="37"/>
      <c r="DT757" s="37"/>
      <c r="DU757" s="37"/>
      <c r="DV757" s="37"/>
      <c r="DW757" s="37"/>
      <c r="DX757" s="37"/>
      <c r="DY757" s="37"/>
      <c r="DZ757" s="37"/>
      <c r="EA757" s="37"/>
      <c r="EB757" s="37"/>
      <c r="EC757" s="37"/>
      <c r="ED757" s="37"/>
      <c r="EE757" s="37"/>
      <c r="EF757" s="37"/>
      <c r="EG757" s="37"/>
      <c r="EH757" s="37"/>
      <c r="EI757" s="37"/>
      <c r="EJ757" s="37"/>
      <c r="EK757" s="37"/>
      <c r="EL757" s="37"/>
      <c r="EM757" s="37"/>
      <c r="EN757" s="37"/>
      <c r="EO757" s="37"/>
      <c r="EP757" s="37"/>
      <c r="EQ757" s="37"/>
      <c r="ER757" s="37"/>
      <c r="ES757" s="37"/>
      <c r="ET757" s="37"/>
      <c r="EU757" s="37"/>
      <c r="EV757" s="37"/>
      <c r="EW757" s="37"/>
      <c r="EX757" s="37"/>
      <c r="EY757" s="37"/>
      <c r="EZ757" s="37"/>
      <c r="FA757" s="37"/>
      <c r="FB757" s="37"/>
      <c r="FC757" s="37"/>
      <c r="FD757" s="37"/>
      <c r="FE757" s="37"/>
      <c r="FF757" s="37"/>
      <c r="FG757" s="37"/>
      <c r="FH757" s="37"/>
      <c r="FI757" s="37"/>
      <c r="FJ757" s="37"/>
      <c r="FK757" s="37"/>
      <c r="FL757" s="37"/>
      <c r="FM757" s="37"/>
      <c r="FN757" s="37"/>
      <c r="FO757" s="37"/>
      <c r="FP757" s="37"/>
      <c r="FQ757" s="37"/>
      <c r="FR757" s="37"/>
      <c r="FS757" s="37"/>
      <c r="FT757" s="37"/>
      <c r="FU757" s="37"/>
      <c r="FV757" s="37"/>
      <c r="FW757" s="37"/>
      <c r="FX757" s="37"/>
      <c r="FY757" s="37"/>
      <c r="FZ757" s="37"/>
      <c r="GA757" s="37"/>
      <c r="GB757" s="37"/>
      <c r="GC757" s="37"/>
      <c r="GD757" s="37"/>
      <c r="GE757" s="37"/>
      <c r="GF757" s="37"/>
      <c r="GG757" s="37"/>
      <c r="GH757" s="37"/>
      <c r="GI757" s="37"/>
      <c r="GJ757" s="37"/>
      <c r="GK757" s="37"/>
      <c r="GL757" s="37"/>
      <c r="GM757" s="37"/>
      <c r="GN757" s="37"/>
      <c r="GO757" s="37"/>
      <c r="GP757" s="37"/>
      <c r="GQ757" s="37"/>
      <c r="GR757" s="37"/>
      <c r="GS757" s="37"/>
      <c r="GT757" s="37"/>
      <c r="GU757" s="37"/>
      <c r="GV757" s="37"/>
      <c r="GW757" s="37"/>
      <c r="GX757" s="37"/>
      <c r="GY757" s="37"/>
      <c r="GZ757" s="37"/>
      <c r="HA757" s="37"/>
    </row>
    <row r="758" spans="1:209" ht="25.5" x14ac:dyDescent="0.25">
      <c r="A758" s="1" t="s">
        <v>1327</v>
      </c>
      <c r="B758" s="43"/>
      <c r="C758" s="36"/>
      <c r="D758" s="41"/>
      <c r="E758" s="38"/>
      <c r="F758" s="38"/>
    </row>
    <row r="759" spans="1:209" s="39" customFormat="1" ht="36.75" customHeight="1" x14ac:dyDescent="0.25">
      <c r="A759" s="40" t="s">
        <v>109</v>
      </c>
      <c r="B759" s="29" t="s">
        <v>110</v>
      </c>
      <c r="C759" s="25">
        <v>17226</v>
      </c>
      <c r="D759" s="41" t="s">
        <v>102</v>
      </c>
      <c r="E759" s="41" t="s">
        <v>10</v>
      </c>
      <c r="F759" s="41" t="s">
        <v>11</v>
      </c>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c r="BH759" s="37"/>
      <c r="BI759" s="37"/>
      <c r="BJ759" s="37"/>
      <c r="BK759" s="37"/>
      <c r="BL759" s="37"/>
      <c r="BM759" s="37"/>
      <c r="BN759" s="37"/>
      <c r="BO759" s="37"/>
      <c r="BP759" s="37"/>
      <c r="BQ759" s="37"/>
      <c r="BR759" s="37"/>
      <c r="BS759" s="37"/>
      <c r="BT759" s="37"/>
      <c r="BU759" s="37"/>
      <c r="BV759" s="37"/>
      <c r="BW759" s="37"/>
      <c r="BX759" s="37"/>
      <c r="BY759" s="37"/>
      <c r="BZ759" s="37"/>
      <c r="CA759" s="37"/>
      <c r="CB759" s="37"/>
      <c r="CC759" s="37"/>
      <c r="CD759" s="37"/>
      <c r="CE759" s="37"/>
      <c r="CF759" s="37"/>
      <c r="CG759" s="37"/>
      <c r="CH759" s="37"/>
      <c r="CI759" s="37"/>
      <c r="CJ759" s="37"/>
      <c r="CK759" s="37"/>
      <c r="CL759" s="37"/>
      <c r="CM759" s="37"/>
      <c r="CN759" s="37"/>
      <c r="CO759" s="37"/>
      <c r="CP759" s="37"/>
      <c r="CQ759" s="37"/>
      <c r="CR759" s="37"/>
      <c r="CS759" s="37"/>
      <c r="CT759" s="37"/>
      <c r="CU759" s="37"/>
      <c r="CV759" s="37"/>
      <c r="CW759" s="37"/>
      <c r="CX759" s="37"/>
      <c r="CY759" s="37"/>
      <c r="CZ759" s="37"/>
      <c r="DA759" s="37"/>
      <c r="DB759" s="37"/>
      <c r="DC759" s="37"/>
      <c r="DD759" s="37"/>
      <c r="DE759" s="37"/>
      <c r="DF759" s="37"/>
      <c r="DG759" s="37"/>
      <c r="DH759" s="37"/>
      <c r="DI759" s="37"/>
      <c r="DJ759" s="37"/>
      <c r="DK759" s="37"/>
      <c r="DL759" s="37"/>
      <c r="DM759" s="37"/>
      <c r="DN759" s="37"/>
      <c r="DO759" s="37"/>
      <c r="DP759" s="37"/>
      <c r="DQ759" s="37"/>
      <c r="DR759" s="37"/>
      <c r="DS759" s="37"/>
      <c r="DT759" s="37"/>
      <c r="DU759" s="37"/>
      <c r="DV759" s="37"/>
      <c r="DW759" s="37"/>
      <c r="DX759" s="37"/>
      <c r="DY759" s="37"/>
      <c r="DZ759" s="37"/>
      <c r="EA759" s="37"/>
      <c r="EB759" s="37"/>
      <c r="EC759" s="37"/>
      <c r="ED759" s="37"/>
      <c r="EE759" s="37"/>
      <c r="EF759" s="37"/>
      <c r="EG759" s="37"/>
      <c r="EH759" s="37"/>
      <c r="EI759" s="37"/>
      <c r="EJ759" s="37"/>
      <c r="EK759" s="37"/>
      <c r="EL759" s="37"/>
      <c r="EM759" s="37"/>
      <c r="EN759" s="37"/>
      <c r="EO759" s="37"/>
      <c r="EP759" s="37"/>
      <c r="EQ759" s="37"/>
      <c r="ER759" s="37"/>
      <c r="ES759" s="37"/>
      <c r="ET759" s="37"/>
      <c r="EU759" s="37"/>
      <c r="EV759" s="37"/>
      <c r="EW759" s="37"/>
      <c r="EX759" s="37"/>
      <c r="EY759" s="37"/>
      <c r="EZ759" s="37"/>
      <c r="FA759" s="37"/>
      <c r="FB759" s="37"/>
      <c r="FC759" s="37"/>
      <c r="FD759" s="37"/>
      <c r="FE759" s="37"/>
      <c r="FF759" s="37"/>
      <c r="FG759" s="37"/>
      <c r="FH759" s="37"/>
      <c r="FI759" s="37"/>
      <c r="FJ759" s="37"/>
      <c r="FK759" s="37"/>
      <c r="FL759" s="37"/>
      <c r="FM759" s="37"/>
      <c r="FN759" s="37"/>
      <c r="FO759" s="37"/>
      <c r="FP759" s="37"/>
      <c r="FQ759" s="37"/>
      <c r="FR759" s="37"/>
      <c r="FS759" s="37"/>
      <c r="FT759" s="37"/>
      <c r="FU759" s="37"/>
      <c r="FV759" s="37"/>
      <c r="FW759" s="37"/>
      <c r="FX759" s="37"/>
      <c r="FY759" s="37"/>
      <c r="FZ759" s="37"/>
      <c r="GA759" s="37"/>
      <c r="GB759" s="37"/>
      <c r="GC759" s="37"/>
      <c r="GD759" s="37"/>
      <c r="GE759" s="37"/>
      <c r="GF759" s="37"/>
      <c r="GG759" s="37"/>
      <c r="GH759" s="37"/>
      <c r="GI759" s="37"/>
      <c r="GJ759" s="37"/>
      <c r="GK759" s="37"/>
      <c r="GL759" s="37"/>
      <c r="GM759" s="37"/>
      <c r="GN759" s="37"/>
      <c r="GO759" s="37"/>
      <c r="GP759" s="37"/>
      <c r="GQ759" s="37"/>
      <c r="GR759" s="37"/>
      <c r="GS759" s="37"/>
      <c r="GT759" s="37"/>
      <c r="GU759" s="37"/>
      <c r="GV759" s="37"/>
      <c r="GW759" s="37"/>
      <c r="GX759" s="37"/>
      <c r="GY759" s="37"/>
      <c r="GZ759" s="37"/>
      <c r="HA759" s="37"/>
    </row>
    <row r="760" spans="1:209" s="39" customFormat="1" ht="23.25" customHeight="1" x14ac:dyDescent="0.25">
      <c r="A760" s="40" t="s">
        <v>196</v>
      </c>
      <c r="B760" s="29" t="s">
        <v>195</v>
      </c>
      <c r="C760" s="25">
        <v>38985.71</v>
      </c>
      <c r="D760" s="41" t="s">
        <v>131</v>
      </c>
      <c r="E760" s="41" t="s">
        <v>90</v>
      </c>
      <c r="F760" s="41" t="s">
        <v>91</v>
      </c>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c r="BH760" s="37"/>
      <c r="BI760" s="37"/>
      <c r="BJ760" s="37"/>
      <c r="BK760" s="37"/>
      <c r="BL760" s="37"/>
      <c r="BM760" s="37"/>
      <c r="BN760" s="37"/>
      <c r="BO760" s="37"/>
      <c r="BP760" s="37"/>
      <c r="BQ760" s="37"/>
      <c r="BR760" s="37"/>
      <c r="BS760" s="37"/>
      <c r="BT760" s="37"/>
      <c r="BU760" s="37"/>
      <c r="BV760" s="37"/>
      <c r="BW760" s="37"/>
      <c r="BX760" s="37"/>
      <c r="BY760" s="37"/>
      <c r="BZ760" s="37"/>
      <c r="CA760" s="37"/>
      <c r="CB760" s="37"/>
      <c r="CC760" s="37"/>
      <c r="CD760" s="37"/>
      <c r="CE760" s="37"/>
      <c r="CF760" s="37"/>
      <c r="CG760" s="37"/>
      <c r="CH760" s="37"/>
      <c r="CI760" s="37"/>
      <c r="CJ760" s="37"/>
      <c r="CK760" s="37"/>
      <c r="CL760" s="37"/>
      <c r="CM760" s="37"/>
      <c r="CN760" s="37"/>
      <c r="CO760" s="37"/>
      <c r="CP760" s="37"/>
      <c r="CQ760" s="37"/>
      <c r="CR760" s="37"/>
      <c r="CS760" s="37"/>
      <c r="CT760" s="37"/>
      <c r="CU760" s="37"/>
      <c r="CV760" s="37"/>
      <c r="CW760" s="37"/>
      <c r="CX760" s="37"/>
      <c r="CY760" s="37"/>
      <c r="CZ760" s="37"/>
      <c r="DA760" s="37"/>
      <c r="DB760" s="37"/>
      <c r="DC760" s="37"/>
      <c r="DD760" s="37"/>
      <c r="DE760" s="37"/>
      <c r="DF760" s="37"/>
      <c r="DG760" s="37"/>
      <c r="DH760" s="37"/>
      <c r="DI760" s="37"/>
      <c r="DJ760" s="37"/>
      <c r="DK760" s="37"/>
      <c r="DL760" s="37"/>
      <c r="DM760" s="37"/>
      <c r="DN760" s="37"/>
      <c r="DO760" s="37"/>
      <c r="DP760" s="37"/>
      <c r="DQ760" s="37"/>
      <c r="DR760" s="37"/>
      <c r="DS760" s="37"/>
      <c r="DT760" s="37"/>
      <c r="DU760" s="37"/>
      <c r="DV760" s="37"/>
      <c r="DW760" s="37"/>
      <c r="DX760" s="37"/>
      <c r="DY760" s="37"/>
      <c r="DZ760" s="37"/>
      <c r="EA760" s="37"/>
      <c r="EB760" s="37"/>
      <c r="EC760" s="37"/>
      <c r="ED760" s="37"/>
      <c r="EE760" s="37"/>
      <c r="EF760" s="37"/>
      <c r="EG760" s="37"/>
      <c r="EH760" s="37"/>
      <c r="EI760" s="37"/>
      <c r="EJ760" s="37"/>
      <c r="EK760" s="37"/>
      <c r="EL760" s="37"/>
      <c r="EM760" s="37"/>
      <c r="EN760" s="37"/>
      <c r="EO760" s="37"/>
      <c r="EP760" s="37"/>
      <c r="EQ760" s="37"/>
      <c r="ER760" s="37"/>
      <c r="ES760" s="37"/>
      <c r="ET760" s="37"/>
      <c r="EU760" s="37"/>
      <c r="EV760" s="37"/>
      <c r="EW760" s="37"/>
      <c r="EX760" s="37"/>
      <c r="EY760" s="37"/>
      <c r="EZ760" s="37"/>
      <c r="FA760" s="37"/>
      <c r="FB760" s="37"/>
      <c r="FC760" s="37"/>
      <c r="FD760" s="37"/>
      <c r="FE760" s="37"/>
      <c r="FF760" s="37"/>
      <c r="FG760" s="37"/>
      <c r="FH760" s="37"/>
      <c r="FI760" s="37"/>
      <c r="FJ760" s="37"/>
      <c r="FK760" s="37"/>
      <c r="FL760" s="37"/>
      <c r="FM760" s="37"/>
      <c r="FN760" s="37"/>
      <c r="FO760" s="37"/>
      <c r="FP760" s="37"/>
      <c r="FQ760" s="37"/>
      <c r="FR760" s="37"/>
      <c r="FS760" s="37"/>
      <c r="FT760" s="37"/>
      <c r="FU760" s="37"/>
      <c r="FV760" s="37"/>
      <c r="FW760" s="37"/>
      <c r="FX760" s="37"/>
      <c r="FY760" s="37"/>
      <c r="FZ760" s="37"/>
      <c r="GA760" s="37"/>
      <c r="GB760" s="37"/>
      <c r="GC760" s="37"/>
      <c r="GD760" s="37"/>
      <c r="GE760" s="37"/>
      <c r="GF760" s="37"/>
      <c r="GG760" s="37"/>
      <c r="GH760" s="37"/>
      <c r="GI760" s="37"/>
      <c r="GJ760" s="37"/>
      <c r="GK760" s="37"/>
      <c r="GL760" s="37"/>
      <c r="GM760" s="37"/>
      <c r="GN760" s="37"/>
      <c r="GO760" s="37"/>
      <c r="GP760" s="37"/>
      <c r="GQ760" s="37"/>
      <c r="GR760" s="37"/>
      <c r="GS760" s="37"/>
      <c r="GT760" s="37"/>
      <c r="GU760" s="37"/>
      <c r="GV760" s="37"/>
      <c r="GW760" s="37"/>
      <c r="GX760" s="37"/>
      <c r="GY760" s="37"/>
      <c r="GZ760" s="37"/>
      <c r="HA760" s="37"/>
    </row>
    <row r="761" spans="1:209" ht="27" customHeight="1" x14ac:dyDescent="0.25">
      <c r="A761" s="1" t="s">
        <v>1328</v>
      </c>
      <c r="B761" s="43"/>
      <c r="C761" s="36"/>
      <c r="D761" s="41"/>
      <c r="E761" s="38"/>
      <c r="F761" s="38"/>
    </row>
    <row r="762" spans="1:209" s="39" customFormat="1" ht="36" x14ac:dyDescent="0.25">
      <c r="A762" s="40" t="s">
        <v>112</v>
      </c>
      <c r="B762" s="29" t="s">
        <v>113</v>
      </c>
      <c r="C762" s="25">
        <v>2100</v>
      </c>
      <c r="D762" s="41" t="s">
        <v>102</v>
      </c>
      <c r="E762" s="41" t="s">
        <v>11</v>
      </c>
      <c r="F762" s="41" t="s">
        <v>11</v>
      </c>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c r="BC762" s="37"/>
      <c r="BD762" s="37"/>
      <c r="BE762" s="37"/>
      <c r="BF762" s="37"/>
      <c r="BG762" s="37"/>
      <c r="BH762" s="37"/>
      <c r="BI762" s="37"/>
      <c r="BJ762" s="37"/>
      <c r="BK762" s="37"/>
      <c r="BL762" s="37"/>
      <c r="BM762" s="37"/>
      <c r="BN762" s="37"/>
      <c r="BO762" s="37"/>
      <c r="BP762" s="37"/>
      <c r="BQ762" s="37"/>
      <c r="BR762" s="37"/>
      <c r="BS762" s="37"/>
      <c r="BT762" s="37"/>
      <c r="BU762" s="37"/>
      <c r="BV762" s="37"/>
      <c r="BW762" s="37"/>
      <c r="BX762" s="37"/>
      <c r="BY762" s="37"/>
      <c r="BZ762" s="37"/>
      <c r="CA762" s="37"/>
      <c r="CB762" s="37"/>
      <c r="CC762" s="37"/>
      <c r="CD762" s="37"/>
      <c r="CE762" s="37"/>
      <c r="CF762" s="37"/>
      <c r="CG762" s="37"/>
      <c r="CH762" s="37"/>
      <c r="CI762" s="37"/>
      <c r="CJ762" s="37"/>
      <c r="CK762" s="37"/>
      <c r="CL762" s="37"/>
      <c r="CM762" s="37"/>
      <c r="CN762" s="37"/>
      <c r="CO762" s="37"/>
      <c r="CP762" s="37"/>
      <c r="CQ762" s="37"/>
      <c r="CR762" s="37"/>
      <c r="CS762" s="37"/>
      <c r="CT762" s="37"/>
      <c r="CU762" s="37"/>
      <c r="CV762" s="37"/>
      <c r="CW762" s="37"/>
      <c r="CX762" s="37"/>
      <c r="CY762" s="37"/>
      <c r="CZ762" s="37"/>
      <c r="DA762" s="37"/>
      <c r="DB762" s="37"/>
      <c r="DC762" s="37"/>
      <c r="DD762" s="37"/>
      <c r="DE762" s="37"/>
      <c r="DF762" s="37"/>
      <c r="DG762" s="37"/>
      <c r="DH762" s="37"/>
      <c r="DI762" s="37"/>
      <c r="DJ762" s="37"/>
      <c r="DK762" s="37"/>
      <c r="DL762" s="37"/>
      <c r="DM762" s="37"/>
      <c r="DN762" s="37"/>
      <c r="DO762" s="37"/>
      <c r="DP762" s="37"/>
      <c r="DQ762" s="37"/>
      <c r="DR762" s="37"/>
      <c r="DS762" s="37"/>
      <c r="DT762" s="37"/>
      <c r="DU762" s="37"/>
      <c r="DV762" s="37"/>
      <c r="DW762" s="37"/>
      <c r="DX762" s="37"/>
      <c r="DY762" s="37"/>
      <c r="DZ762" s="37"/>
      <c r="EA762" s="37"/>
      <c r="EB762" s="37"/>
      <c r="EC762" s="37"/>
      <c r="ED762" s="37"/>
      <c r="EE762" s="37"/>
      <c r="EF762" s="37"/>
      <c r="EG762" s="37"/>
      <c r="EH762" s="37"/>
      <c r="EI762" s="37"/>
      <c r="EJ762" s="37"/>
      <c r="EK762" s="37"/>
      <c r="EL762" s="37"/>
      <c r="EM762" s="37"/>
      <c r="EN762" s="37"/>
      <c r="EO762" s="37"/>
      <c r="EP762" s="37"/>
      <c r="EQ762" s="37"/>
      <c r="ER762" s="37"/>
      <c r="ES762" s="37"/>
      <c r="ET762" s="37"/>
      <c r="EU762" s="37"/>
      <c r="EV762" s="37"/>
      <c r="EW762" s="37"/>
      <c r="EX762" s="37"/>
      <c r="EY762" s="37"/>
      <c r="EZ762" s="37"/>
      <c r="FA762" s="37"/>
      <c r="FB762" s="37"/>
      <c r="FC762" s="37"/>
      <c r="FD762" s="37"/>
      <c r="FE762" s="37"/>
      <c r="FF762" s="37"/>
      <c r="FG762" s="37"/>
      <c r="FH762" s="37"/>
      <c r="FI762" s="37"/>
      <c r="FJ762" s="37"/>
      <c r="FK762" s="37"/>
      <c r="FL762" s="37"/>
      <c r="FM762" s="37"/>
      <c r="FN762" s="37"/>
      <c r="FO762" s="37"/>
      <c r="FP762" s="37"/>
      <c r="FQ762" s="37"/>
      <c r="FR762" s="37"/>
      <c r="FS762" s="37"/>
      <c r="FT762" s="37"/>
      <c r="FU762" s="37"/>
      <c r="FV762" s="37"/>
      <c r="FW762" s="37"/>
      <c r="FX762" s="37"/>
      <c r="FY762" s="37"/>
      <c r="FZ762" s="37"/>
      <c r="GA762" s="37"/>
      <c r="GB762" s="37"/>
      <c r="GC762" s="37"/>
      <c r="GD762" s="37"/>
      <c r="GE762" s="37"/>
      <c r="GF762" s="37"/>
      <c r="GG762" s="37"/>
      <c r="GH762" s="37"/>
      <c r="GI762" s="37"/>
      <c r="GJ762" s="37"/>
      <c r="GK762" s="37"/>
      <c r="GL762" s="37"/>
      <c r="GM762" s="37"/>
      <c r="GN762" s="37"/>
      <c r="GO762" s="37"/>
      <c r="GP762" s="37"/>
      <c r="GQ762" s="37"/>
      <c r="GR762" s="37"/>
      <c r="GS762" s="37"/>
      <c r="GT762" s="37"/>
      <c r="GU762" s="37"/>
      <c r="GV762" s="37"/>
      <c r="GW762" s="37"/>
      <c r="GX762" s="37"/>
      <c r="GY762" s="37"/>
      <c r="GZ762" s="37"/>
      <c r="HA762" s="37"/>
    </row>
    <row r="763" spans="1:209" s="39" customFormat="1" ht="29.25" customHeight="1" x14ac:dyDescent="0.25">
      <c r="A763" s="40" t="s">
        <v>111</v>
      </c>
      <c r="B763" s="29" t="s">
        <v>104</v>
      </c>
      <c r="C763" s="25">
        <v>2941</v>
      </c>
      <c r="D763" s="41" t="s">
        <v>102</v>
      </c>
      <c r="E763" s="41" t="s">
        <v>11</v>
      </c>
      <c r="F763" s="41" t="s">
        <v>11</v>
      </c>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c r="BC763" s="37"/>
      <c r="BD763" s="37"/>
      <c r="BE763" s="37"/>
      <c r="BF763" s="37"/>
      <c r="BG763" s="37"/>
      <c r="BH763" s="37"/>
      <c r="BI763" s="37"/>
      <c r="BJ763" s="37"/>
      <c r="BK763" s="37"/>
      <c r="BL763" s="37"/>
      <c r="BM763" s="37"/>
      <c r="BN763" s="37"/>
      <c r="BO763" s="37"/>
      <c r="BP763" s="37"/>
      <c r="BQ763" s="37"/>
      <c r="BR763" s="37"/>
      <c r="BS763" s="37"/>
      <c r="BT763" s="37"/>
      <c r="BU763" s="37"/>
      <c r="BV763" s="37"/>
      <c r="BW763" s="37"/>
      <c r="BX763" s="37"/>
      <c r="BY763" s="37"/>
      <c r="BZ763" s="37"/>
      <c r="CA763" s="37"/>
      <c r="CB763" s="37"/>
      <c r="CC763" s="37"/>
      <c r="CD763" s="37"/>
      <c r="CE763" s="37"/>
      <c r="CF763" s="37"/>
      <c r="CG763" s="37"/>
      <c r="CH763" s="37"/>
      <c r="CI763" s="37"/>
      <c r="CJ763" s="37"/>
      <c r="CK763" s="37"/>
      <c r="CL763" s="37"/>
      <c r="CM763" s="37"/>
      <c r="CN763" s="37"/>
      <c r="CO763" s="37"/>
      <c r="CP763" s="37"/>
      <c r="CQ763" s="37"/>
      <c r="CR763" s="37"/>
      <c r="CS763" s="37"/>
      <c r="CT763" s="37"/>
      <c r="CU763" s="37"/>
      <c r="CV763" s="37"/>
      <c r="CW763" s="37"/>
      <c r="CX763" s="37"/>
      <c r="CY763" s="37"/>
      <c r="CZ763" s="37"/>
      <c r="DA763" s="37"/>
      <c r="DB763" s="37"/>
      <c r="DC763" s="37"/>
      <c r="DD763" s="37"/>
      <c r="DE763" s="37"/>
      <c r="DF763" s="37"/>
      <c r="DG763" s="37"/>
      <c r="DH763" s="37"/>
      <c r="DI763" s="37"/>
      <c r="DJ763" s="37"/>
      <c r="DK763" s="37"/>
      <c r="DL763" s="37"/>
      <c r="DM763" s="37"/>
      <c r="DN763" s="37"/>
      <c r="DO763" s="37"/>
      <c r="DP763" s="37"/>
      <c r="DQ763" s="37"/>
      <c r="DR763" s="37"/>
      <c r="DS763" s="37"/>
      <c r="DT763" s="37"/>
      <c r="DU763" s="37"/>
      <c r="DV763" s="37"/>
      <c r="DW763" s="37"/>
      <c r="DX763" s="37"/>
      <c r="DY763" s="37"/>
      <c r="DZ763" s="37"/>
      <c r="EA763" s="37"/>
      <c r="EB763" s="37"/>
      <c r="EC763" s="37"/>
      <c r="ED763" s="37"/>
      <c r="EE763" s="37"/>
      <c r="EF763" s="37"/>
      <c r="EG763" s="37"/>
      <c r="EH763" s="37"/>
      <c r="EI763" s="37"/>
      <c r="EJ763" s="37"/>
      <c r="EK763" s="37"/>
      <c r="EL763" s="37"/>
      <c r="EM763" s="37"/>
      <c r="EN763" s="37"/>
      <c r="EO763" s="37"/>
      <c r="EP763" s="37"/>
      <c r="EQ763" s="37"/>
      <c r="ER763" s="37"/>
      <c r="ES763" s="37"/>
      <c r="ET763" s="37"/>
      <c r="EU763" s="37"/>
      <c r="EV763" s="37"/>
      <c r="EW763" s="37"/>
      <c r="EX763" s="37"/>
      <c r="EY763" s="37"/>
      <c r="EZ763" s="37"/>
      <c r="FA763" s="37"/>
      <c r="FB763" s="37"/>
      <c r="FC763" s="37"/>
      <c r="FD763" s="37"/>
      <c r="FE763" s="37"/>
      <c r="FF763" s="37"/>
      <c r="FG763" s="37"/>
      <c r="FH763" s="37"/>
      <c r="FI763" s="37"/>
      <c r="FJ763" s="37"/>
      <c r="FK763" s="37"/>
      <c r="FL763" s="37"/>
      <c r="FM763" s="37"/>
      <c r="FN763" s="37"/>
      <c r="FO763" s="37"/>
      <c r="FP763" s="37"/>
      <c r="FQ763" s="37"/>
      <c r="FR763" s="37"/>
      <c r="FS763" s="37"/>
      <c r="FT763" s="37"/>
      <c r="FU763" s="37"/>
      <c r="FV763" s="37"/>
      <c r="FW763" s="37"/>
      <c r="FX763" s="37"/>
      <c r="FY763" s="37"/>
      <c r="FZ763" s="37"/>
      <c r="GA763" s="37"/>
      <c r="GB763" s="37"/>
      <c r="GC763" s="37"/>
      <c r="GD763" s="37"/>
      <c r="GE763" s="37"/>
      <c r="GF763" s="37"/>
      <c r="GG763" s="37"/>
      <c r="GH763" s="37"/>
      <c r="GI763" s="37"/>
      <c r="GJ763" s="37"/>
      <c r="GK763" s="37"/>
      <c r="GL763" s="37"/>
      <c r="GM763" s="37"/>
      <c r="GN763" s="37"/>
      <c r="GO763" s="37"/>
      <c r="GP763" s="37"/>
      <c r="GQ763" s="37"/>
      <c r="GR763" s="37"/>
      <c r="GS763" s="37"/>
      <c r="GT763" s="37"/>
      <c r="GU763" s="37"/>
      <c r="GV763" s="37"/>
      <c r="GW763" s="37"/>
      <c r="GX763" s="37"/>
      <c r="GY763" s="37"/>
      <c r="GZ763" s="37"/>
      <c r="HA763" s="37"/>
    </row>
    <row r="764" spans="1:209" s="39" customFormat="1" ht="36" x14ac:dyDescent="0.25">
      <c r="A764" s="40" t="s">
        <v>114</v>
      </c>
      <c r="B764" s="29" t="s">
        <v>115</v>
      </c>
      <c r="C764" s="25">
        <v>588</v>
      </c>
      <c r="D764" s="41" t="s">
        <v>102</v>
      </c>
      <c r="E764" s="41" t="s">
        <v>11</v>
      </c>
      <c r="F764" s="41" t="s">
        <v>11</v>
      </c>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c r="BH764" s="37"/>
      <c r="BI764" s="37"/>
      <c r="BJ764" s="37"/>
      <c r="BK764" s="37"/>
      <c r="BL764" s="37"/>
      <c r="BM764" s="37"/>
      <c r="BN764" s="37"/>
      <c r="BO764" s="37"/>
      <c r="BP764" s="37"/>
      <c r="BQ764" s="37"/>
      <c r="BR764" s="37"/>
      <c r="BS764" s="37"/>
      <c r="BT764" s="37"/>
      <c r="BU764" s="37"/>
      <c r="BV764" s="37"/>
      <c r="BW764" s="37"/>
      <c r="BX764" s="37"/>
      <c r="BY764" s="37"/>
      <c r="BZ764" s="37"/>
      <c r="CA764" s="37"/>
      <c r="CB764" s="37"/>
      <c r="CC764" s="37"/>
      <c r="CD764" s="37"/>
      <c r="CE764" s="37"/>
      <c r="CF764" s="37"/>
      <c r="CG764" s="37"/>
      <c r="CH764" s="37"/>
      <c r="CI764" s="37"/>
      <c r="CJ764" s="37"/>
      <c r="CK764" s="37"/>
      <c r="CL764" s="37"/>
      <c r="CM764" s="37"/>
      <c r="CN764" s="37"/>
      <c r="CO764" s="37"/>
      <c r="CP764" s="37"/>
      <c r="CQ764" s="37"/>
      <c r="CR764" s="37"/>
      <c r="CS764" s="37"/>
      <c r="CT764" s="37"/>
      <c r="CU764" s="37"/>
      <c r="CV764" s="37"/>
      <c r="CW764" s="37"/>
      <c r="CX764" s="37"/>
      <c r="CY764" s="37"/>
      <c r="CZ764" s="37"/>
      <c r="DA764" s="37"/>
      <c r="DB764" s="37"/>
      <c r="DC764" s="37"/>
      <c r="DD764" s="37"/>
      <c r="DE764" s="37"/>
      <c r="DF764" s="37"/>
      <c r="DG764" s="37"/>
      <c r="DH764" s="37"/>
      <c r="DI764" s="37"/>
      <c r="DJ764" s="37"/>
      <c r="DK764" s="37"/>
      <c r="DL764" s="37"/>
      <c r="DM764" s="37"/>
      <c r="DN764" s="37"/>
      <c r="DO764" s="37"/>
      <c r="DP764" s="37"/>
      <c r="DQ764" s="37"/>
      <c r="DR764" s="37"/>
      <c r="DS764" s="37"/>
      <c r="DT764" s="37"/>
      <c r="DU764" s="37"/>
      <c r="DV764" s="37"/>
      <c r="DW764" s="37"/>
      <c r="DX764" s="37"/>
      <c r="DY764" s="37"/>
      <c r="DZ764" s="37"/>
      <c r="EA764" s="37"/>
      <c r="EB764" s="37"/>
      <c r="EC764" s="37"/>
      <c r="ED764" s="37"/>
      <c r="EE764" s="37"/>
      <c r="EF764" s="37"/>
      <c r="EG764" s="37"/>
      <c r="EH764" s="37"/>
      <c r="EI764" s="37"/>
      <c r="EJ764" s="37"/>
      <c r="EK764" s="37"/>
      <c r="EL764" s="37"/>
      <c r="EM764" s="37"/>
      <c r="EN764" s="37"/>
      <c r="EO764" s="37"/>
      <c r="EP764" s="37"/>
      <c r="EQ764" s="37"/>
      <c r="ER764" s="37"/>
      <c r="ES764" s="37"/>
      <c r="ET764" s="37"/>
      <c r="EU764" s="37"/>
      <c r="EV764" s="37"/>
      <c r="EW764" s="37"/>
      <c r="EX764" s="37"/>
      <c r="EY764" s="37"/>
      <c r="EZ764" s="37"/>
      <c r="FA764" s="37"/>
      <c r="FB764" s="37"/>
      <c r="FC764" s="37"/>
      <c r="FD764" s="37"/>
      <c r="FE764" s="37"/>
      <c r="FF764" s="37"/>
      <c r="FG764" s="37"/>
      <c r="FH764" s="37"/>
      <c r="FI764" s="37"/>
      <c r="FJ764" s="37"/>
      <c r="FK764" s="37"/>
      <c r="FL764" s="37"/>
      <c r="FM764" s="37"/>
      <c r="FN764" s="37"/>
      <c r="FO764" s="37"/>
      <c r="FP764" s="37"/>
      <c r="FQ764" s="37"/>
      <c r="FR764" s="37"/>
      <c r="FS764" s="37"/>
      <c r="FT764" s="37"/>
      <c r="FU764" s="37"/>
      <c r="FV764" s="37"/>
      <c r="FW764" s="37"/>
      <c r="FX764" s="37"/>
      <c r="FY764" s="37"/>
      <c r="FZ764" s="37"/>
      <c r="GA764" s="37"/>
      <c r="GB764" s="37"/>
      <c r="GC764" s="37"/>
      <c r="GD764" s="37"/>
      <c r="GE764" s="37"/>
      <c r="GF764" s="37"/>
      <c r="GG764" s="37"/>
      <c r="GH764" s="37"/>
      <c r="GI764" s="37"/>
      <c r="GJ764" s="37"/>
      <c r="GK764" s="37"/>
      <c r="GL764" s="37"/>
      <c r="GM764" s="37"/>
      <c r="GN764" s="37"/>
      <c r="GO764" s="37"/>
      <c r="GP764" s="37"/>
      <c r="GQ764" s="37"/>
      <c r="GR764" s="37"/>
      <c r="GS764" s="37"/>
      <c r="GT764" s="37"/>
      <c r="GU764" s="37"/>
      <c r="GV764" s="37"/>
      <c r="GW764" s="37"/>
      <c r="GX764" s="37"/>
      <c r="GY764" s="37"/>
      <c r="GZ764" s="37"/>
      <c r="HA764" s="37"/>
    </row>
    <row r="765" spans="1:209" ht="28.5" customHeight="1" x14ac:dyDescent="0.25">
      <c r="A765" s="1" t="s">
        <v>151</v>
      </c>
      <c r="B765" s="43"/>
      <c r="C765" s="36"/>
      <c r="D765" s="11"/>
      <c r="E765" s="38"/>
      <c r="F765" s="38"/>
    </row>
    <row r="766" spans="1:209" s="39" customFormat="1" ht="36" x14ac:dyDescent="0.25">
      <c r="A766" s="40" t="s">
        <v>116</v>
      </c>
      <c r="B766" s="29" t="s">
        <v>117</v>
      </c>
      <c r="C766" s="25">
        <v>499</v>
      </c>
      <c r="D766" s="41" t="s">
        <v>102</v>
      </c>
      <c r="E766" s="41" t="s">
        <v>11</v>
      </c>
      <c r="F766" s="41" t="s">
        <v>11</v>
      </c>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c r="BH766" s="37"/>
      <c r="BI766" s="37"/>
      <c r="BJ766" s="37"/>
      <c r="BK766" s="37"/>
      <c r="BL766" s="37"/>
      <c r="BM766" s="37"/>
      <c r="BN766" s="37"/>
      <c r="BO766" s="37"/>
      <c r="BP766" s="37"/>
      <c r="BQ766" s="37"/>
      <c r="BR766" s="37"/>
      <c r="BS766" s="37"/>
      <c r="BT766" s="37"/>
      <c r="BU766" s="37"/>
      <c r="BV766" s="37"/>
      <c r="BW766" s="37"/>
      <c r="BX766" s="37"/>
      <c r="BY766" s="37"/>
      <c r="BZ766" s="37"/>
      <c r="CA766" s="37"/>
      <c r="CB766" s="37"/>
      <c r="CC766" s="37"/>
      <c r="CD766" s="37"/>
      <c r="CE766" s="37"/>
      <c r="CF766" s="37"/>
      <c r="CG766" s="37"/>
      <c r="CH766" s="37"/>
      <c r="CI766" s="37"/>
      <c r="CJ766" s="37"/>
      <c r="CK766" s="37"/>
      <c r="CL766" s="37"/>
      <c r="CM766" s="37"/>
      <c r="CN766" s="37"/>
      <c r="CO766" s="37"/>
      <c r="CP766" s="37"/>
      <c r="CQ766" s="37"/>
      <c r="CR766" s="37"/>
      <c r="CS766" s="37"/>
      <c r="CT766" s="37"/>
      <c r="CU766" s="37"/>
      <c r="CV766" s="37"/>
      <c r="CW766" s="37"/>
      <c r="CX766" s="37"/>
      <c r="CY766" s="37"/>
      <c r="CZ766" s="37"/>
      <c r="DA766" s="37"/>
      <c r="DB766" s="37"/>
      <c r="DC766" s="37"/>
      <c r="DD766" s="37"/>
      <c r="DE766" s="37"/>
      <c r="DF766" s="37"/>
      <c r="DG766" s="37"/>
      <c r="DH766" s="37"/>
      <c r="DI766" s="37"/>
      <c r="DJ766" s="37"/>
      <c r="DK766" s="37"/>
      <c r="DL766" s="37"/>
      <c r="DM766" s="37"/>
      <c r="DN766" s="37"/>
      <c r="DO766" s="37"/>
      <c r="DP766" s="37"/>
      <c r="DQ766" s="37"/>
      <c r="DR766" s="37"/>
      <c r="DS766" s="37"/>
      <c r="DT766" s="37"/>
      <c r="DU766" s="37"/>
      <c r="DV766" s="37"/>
      <c r="DW766" s="37"/>
      <c r="DX766" s="37"/>
      <c r="DY766" s="37"/>
      <c r="DZ766" s="37"/>
      <c r="EA766" s="37"/>
      <c r="EB766" s="37"/>
      <c r="EC766" s="37"/>
      <c r="ED766" s="37"/>
      <c r="EE766" s="37"/>
      <c r="EF766" s="37"/>
      <c r="EG766" s="37"/>
      <c r="EH766" s="37"/>
      <c r="EI766" s="37"/>
      <c r="EJ766" s="37"/>
      <c r="EK766" s="37"/>
      <c r="EL766" s="37"/>
      <c r="EM766" s="37"/>
      <c r="EN766" s="37"/>
      <c r="EO766" s="37"/>
      <c r="EP766" s="37"/>
      <c r="EQ766" s="37"/>
      <c r="ER766" s="37"/>
      <c r="ES766" s="37"/>
      <c r="ET766" s="37"/>
      <c r="EU766" s="37"/>
      <c r="EV766" s="37"/>
      <c r="EW766" s="37"/>
      <c r="EX766" s="37"/>
      <c r="EY766" s="37"/>
      <c r="EZ766" s="37"/>
      <c r="FA766" s="37"/>
      <c r="FB766" s="37"/>
      <c r="FC766" s="37"/>
      <c r="FD766" s="37"/>
      <c r="FE766" s="37"/>
      <c r="FF766" s="37"/>
      <c r="FG766" s="37"/>
      <c r="FH766" s="37"/>
      <c r="FI766" s="37"/>
      <c r="FJ766" s="37"/>
      <c r="FK766" s="37"/>
      <c r="FL766" s="37"/>
      <c r="FM766" s="37"/>
      <c r="FN766" s="37"/>
      <c r="FO766" s="37"/>
      <c r="FP766" s="37"/>
      <c r="FQ766" s="37"/>
      <c r="FR766" s="37"/>
      <c r="FS766" s="37"/>
      <c r="FT766" s="37"/>
      <c r="FU766" s="37"/>
      <c r="FV766" s="37"/>
      <c r="FW766" s="37"/>
      <c r="FX766" s="37"/>
      <c r="FY766" s="37"/>
      <c r="FZ766" s="37"/>
      <c r="GA766" s="37"/>
      <c r="GB766" s="37"/>
      <c r="GC766" s="37"/>
      <c r="GD766" s="37"/>
      <c r="GE766" s="37"/>
      <c r="GF766" s="37"/>
      <c r="GG766" s="37"/>
      <c r="GH766" s="37"/>
      <c r="GI766" s="37"/>
      <c r="GJ766" s="37"/>
      <c r="GK766" s="37"/>
      <c r="GL766" s="37"/>
      <c r="GM766" s="37"/>
      <c r="GN766" s="37"/>
      <c r="GO766" s="37"/>
      <c r="GP766" s="37"/>
      <c r="GQ766" s="37"/>
      <c r="GR766" s="37"/>
      <c r="GS766" s="37"/>
      <c r="GT766" s="37"/>
      <c r="GU766" s="37"/>
      <c r="GV766" s="37"/>
      <c r="GW766" s="37"/>
      <c r="GX766" s="37"/>
      <c r="GY766" s="37"/>
      <c r="GZ766" s="37"/>
      <c r="HA766" s="37"/>
    </row>
    <row r="767" spans="1:209" ht="27" customHeight="1" x14ac:dyDescent="0.25">
      <c r="A767" s="130" t="s">
        <v>1329</v>
      </c>
      <c r="B767" s="28"/>
      <c r="C767" s="15"/>
      <c r="D767" s="4"/>
      <c r="E767" s="2"/>
      <c r="F767" s="2"/>
    </row>
    <row r="768" spans="1:209" ht="36" customHeight="1" x14ac:dyDescent="0.25">
      <c r="A768" s="40" t="s">
        <v>192</v>
      </c>
      <c r="B768" s="43" t="s">
        <v>193</v>
      </c>
      <c r="C768" s="36">
        <v>9663</v>
      </c>
      <c r="D768" s="41" t="s">
        <v>131</v>
      </c>
      <c r="E768" s="38" t="s">
        <v>90</v>
      </c>
      <c r="F768" s="38" t="s">
        <v>91</v>
      </c>
    </row>
    <row r="769" spans="1:209" ht="30.75" customHeight="1" x14ac:dyDescent="0.25">
      <c r="A769" s="40" t="s">
        <v>194</v>
      </c>
      <c r="B769" s="43" t="s">
        <v>193</v>
      </c>
      <c r="C769" s="36">
        <v>4201</v>
      </c>
      <c r="D769" s="41" t="s">
        <v>131</v>
      </c>
      <c r="E769" s="38" t="s">
        <v>90</v>
      </c>
      <c r="F769" s="38" t="s">
        <v>91</v>
      </c>
    </row>
    <row r="770" spans="1:209" ht="27" customHeight="1" x14ac:dyDescent="0.25">
      <c r="A770" s="1" t="s">
        <v>1330</v>
      </c>
      <c r="B770" s="43"/>
      <c r="C770" s="36"/>
      <c r="D770" s="41"/>
      <c r="E770" s="38"/>
      <c r="F770" s="38"/>
    </row>
    <row r="771" spans="1:209" s="39" customFormat="1" ht="29.25" customHeight="1" x14ac:dyDescent="0.25">
      <c r="A771" s="14" t="s">
        <v>181</v>
      </c>
      <c r="B771" s="131" t="s">
        <v>175</v>
      </c>
      <c r="C771" s="66">
        <v>415</v>
      </c>
      <c r="D771" s="4" t="s">
        <v>131</v>
      </c>
      <c r="E771" s="4" t="s">
        <v>90</v>
      </c>
      <c r="F771" s="4" t="s">
        <v>90</v>
      </c>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c r="BC771" s="37"/>
      <c r="BD771" s="37"/>
      <c r="BE771" s="37"/>
      <c r="BF771" s="37"/>
      <c r="BG771" s="37"/>
      <c r="BH771" s="37"/>
      <c r="BI771" s="37"/>
      <c r="BJ771" s="37"/>
      <c r="BK771" s="37"/>
      <c r="BL771" s="37"/>
      <c r="BM771" s="37"/>
      <c r="BN771" s="37"/>
      <c r="BO771" s="37"/>
      <c r="BP771" s="37"/>
      <c r="BQ771" s="37"/>
      <c r="BR771" s="37"/>
      <c r="BS771" s="37"/>
      <c r="BT771" s="37"/>
      <c r="BU771" s="37"/>
      <c r="BV771" s="37"/>
      <c r="BW771" s="37"/>
      <c r="BX771" s="37"/>
      <c r="BY771" s="37"/>
      <c r="BZ771" s="37"/>
      <c r="CA771" s="37"/>
      <c r="CB771" s="37"/>
      <c r="CC771" s="37"/>
      <c r="CD771" s="37"/>
      <c r="CE771" s="37"/>
      <c r="CF771" s="37"/>
      <c r="CG771" s="37"/>
      <c r="CH771" s="37"/>
      <c r="CI771" s="37"/>
      <c r="CJ771" s="37"/>
      <c r="CK771" s="37"/>
      <c r="CL771" s="37"/>
      <c r="CM771" s="37"/>
      <c r="CN771" s="37"/>
      <c r="CO771" s="37"/>
      <c r="CP771" s="37"/>
      <c r="CQ771" s="37"/>
      <c r="CR771" s="37"/>
      <c r="CS771" s="37"/>
      <c r="CT771" s="37"/>
      <c r="CU771" s="37"/>
      <c r="CV771" s="37"/>
      <c r="CW771" s="37"/>
      <c r="CX771" s="37"/>
      <c r="CY771" s="37"/>
      <c r="CZ771" s="37"/>
      <c r="DA771" s="37"/>
      <c r="DB771" s="37"/>
      <c r="DC771" s="37"/>
      <c r="DD771" s="37"/>
      <c r="DE771" s="37"/>
      <c r="DF771" s="37"/>
      <c r="DG771" s="37"/>
      <c r="DH771" s="37"/>
      <c r="DI771" s="37"/>
      <c r="DJ771" s="37"/>
      <c r="DK771" s="37"/>
      <c r="DL771" s="37"/>
      <c r="DM771" s="37"/>
      <c r="DN771" s="37"/>
      <c r="DO771" s="37"/>
      <c r="DP771" s="37"/>
      <c r="DQ771" s="37"/>
      <c r="DR771" s="37"/>
      <c r="DS771" s="37"/>
      <c r="DT771" s="37"/>
      <c r="DU771" s="37"/>
      <c r="DV771" s="37"/>
      <c r="DW771" s="37"/>
      <c r="DX771" s="37"/>
      <c r="DY771" s="37"/>
      <c r="DZ771" s="37"/>
      <c r="EA771" s="37"/>
      <c r="EB771" s="37"/>
      <c r="EC771" s="37"/>
      <c r="ED771" s="37"/>
      <c r="EE771" s="37"/>
      <c r="EF771" s="37"/>
      <c r="EG771" s="37"/>
      <c r="EH771" s="37"/>
      <c r="EI771" s="37"/>
      <c r="EJ771" s="37"/>
      <c r="EK771" s="37"/>
      <c r="EL771" s="37"/>
      <c r="EM771" s="37"/>
      <c r="EN771" s="37"/>
      <c r="EO771" s="37"/>
      <c r="EP771" s="37"/>
      <c r="EQ771" s="37"/>
      <c r="ER771" s="37"/>
      <c r="ES771" s="37"/>
      <c r="ET771" s="37"/>
      <c r="EU771" s="37"/>
      <c r="EV771" s="37"/>
      <c r="EW771" s="37"/>
      <c r="EX771" s="37"/>
      <c r="EY771" s="37"/>
      <c r="EZ771" s="37"/>
      <c r="FA771" s="37"/>
      <c r="FB771" s="37"/>
      <c r="FC771" s="37"/>
      <c r="FD771" s="37"/>
      <c r="FE771" s="37"/>
      <c r="FF771" s="37"/>
      <c r="FG771" s="37"/>
      <c r="FH771" s="37"/>
      <c r="FI771" s="37"/>
      <c r="FJ771" s="37"/>
      <c r="FK771" s="37"/>
      <c r="FL771" s="37"/>
      <c r="FM771" s="37"/>
      <c r="FN771" s="37"/>
      <c r="FO771" s="37"/>
      <c r="FP771" s="37"/>
      <c r="FQ771" s="37"/>
      <c r="FR771" s="37"/>
      <c r="FS771" s="37"/>
      <c r="FT771" s="37"/>
      <c r="FU771" s="37"/>
      <c r="FV771" s="37"/>
      <c r="FW771" s="37"/>
      <c r="FX771" s="37"/>
      <c r="FY771" s="37"/>
      <c r="FZ771" s="37"/>
      <c r="GA771" s="37"/>
      <c r="GB771" s="37"/>
      <c r="GC771" s="37"/>
      <c r="GD771" s="37"/>
      <c r="GE771" s="37"/>
      <c r="GF771" s="37"/>
      <c r="GG771" s="37"/>
      <c r="GH771" s="37"/>
      <c r="GI771" s="37"/>
      <c r="GJ771" s="37"/>
      <c r="GK771" s="37"/>
      <c r="GL771" s="37"/>
      <c r="GM771" s="37"/>
      <c r="GN771" s="37"/>
      <c r="GO771" s="37"/>
      <c r="GP771" s="37"/>
      <c r="GQ771" s="37"/>
      <c r="GR771" s="37"/>
      <c r="GS771" s="37"/>
      <c r="GT771" s="37"/>
      <c r="GU771" s="37"/>
      <c r="GV771" s="37"/>
      <c r="GW771" s="37"/>
      <c r="GX771" s="37"/>
      <c r="GY771" s="37"/>
      <c r="GZ771" s="37"/>
      <c r="HA771" s="37"/>
    </row>
    <row r="772" spans="1:209" s="39" customFormat="1" ht="33" customHeight="1" x14ac:dyDescent="0.25">
      <c r="A772" s="14" t="s">
        <v>189</v>
      </c>
      <c r="B772" s="131" t="s">
        <v>175</v>
      </c>
      <c r="C772" s="66">
        <v>840</v>
      </c>
      <c r="D772" s="4" t="s">
        <v>131</v>
      </c>
      <c r="E772" s="4" t="s">
        <v>90</v>
      </c>
      <c r="F772" s="4" t="s">
        <v>91</v>
      </c>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c r="BC772" s="37"/>
      <c r="BD772" s="37"/>
      <c r="BE772" s="37"/>
      <c r="BF772" s="37"/>
      <c r="BG772" s="37"/>
      <c r="BH772" s="37"/>
      <c r="BI772" s="37"/>
      <c r="BJ772" s="37"/>
      <c r="BK772" s="37"/>
      <c r="BL772" s="37"/>
      <c r="BM772" s="37"/>
      <c r="BN772" s="37"/>
      <c r="BO772" s="37"/>
      <c r="BP772" s="37"/>
      <c r="BQ772" s="37"/>
      <c r="BR772" s="37"/>
      <c r="BS772" s="37"/>
      <c r="BT772" s="37"/>
      <c r="BU772" s="37"/>
      <c r="BV772" s="37"/>
      <c r="BW772" s="37"/>
      <c r="BX772" s="37"/>
      <c r="BY772" s="37"/>
      <c r="BZ772" s="37"/>
      <c r="CA772" s="37"/>
      <c r="CB772" s="37"/>
      <c r="CC772" s="37"/>
      <c r="CD772" s="37"/>
      <c r="CE772" s="37"/>
      <c r="CF772" s="37"/>
      <c r="CG772" s="37"/>
      <c r="CH772" s="37"/>
      <c r="CI772" s="37"/>
      <c r="CJ772" s="37"/>
      <c r="CK772" s="37"/>
      <c r="CL772" s="37"/>
      <c r="CM772" s="37"/>
      <c r="CN772" s="37"/>
      <c r="CO772" s="37"/>
      <c r="CP772" s="37"/>
      <c r="CQ772" s="37"/>
      <c r="CR772" s="37"/>
      <c r="CS772" s="37"/>
      <c r="CT772" s="37"/>
      <c r="CU772" s="37"/>
      <c r="CV772" s="37"/>
      <c r="CW772" s="37"/>
      <c r="CX772" s="37"/>
      <c r="CY772" s="37"/>
      <c r="CZ772" s="37"/>
      <c r="DA772" s="37"/>
      <c r="DB772" s="37"/>
      <c r="DC772" s="37"/>
      <c r="DD772" s="37"/>
      <c r="DE772" s="37"/>
      <c r="DF772" s="37"/>
      <c r="DG772" s="37"/>
      <c r="DH772" s="37"/>
      <c r="DI772" s="37"/>
      <c r="DJ772" s="37"/>
      <c r="DK772" s="37"/>
      <c r="DL772" s="37"/>
      <c r="DM772" s="37"/>
      <c r="DN772" s="37"/>
      <c r="DO772" s="37"/>
      <c r="DP772" s="37"/>
      <c r="DQ772" s="37"/>
      <c r="DR772" s="37"/>
      <c r="DS772" s="37"/>
      <c r="DT772" s="37"/>
      <c r="DU772" s="37"/>
      <c r="DV772" s="37"/>
      <c r="DW772" s="37"/>
      <c r="DX772" s="37"/>
      <c r="DY772" s="37"/>
      <c r="DZ772" s="37"/>
      <c r="EA772" s="37"/>
      <c r="EB772" s="37"/>
      <c r="EC772" s="37"/>
      <c r="ED772" s="37"/>
      <c r="EE772" s="37"/>
      <c r="EF772" s="37"/>
      <c r="EG772" s="37"/>
      <c r="EH772" s="37"/>
      <c r="EI772" s="37"/>
      <c r="EJ772" s="37"/>
      <c r="EK772" s="37"/>
      <c r="EL772" s="37"/>
      <c r="EM772" s="37"/>
      <c r="EN772" s="37"/>
      <c r="EO772" s="37"/>
      <c r="EP772" s="37"/>
      <c r="EQ772" s="37"/>
      <c r="ER772" s="37"/>
      <c r="ES772" s="37"/>
      <c r="ET772" s="37"/>
      <c r="EU772" s="37"/>
      <c r="EV772" s="37"/>
      <c r="EW772" s="37"/>
      <c r="EX772" s="37"/>
      <c r="EY772" s="37"/>
      <c r="EZ772" s="37"/>
      <c r="FA772" s="37"/>
      <c r="FB772" s="37"/>
      <c r="FC772" s="37"/>
      <c r="FD772" s="37"/>
      <c r="FE772" s="37"/>
      <c r="FF772" s="37"/>
      <c r="FG772" s="37"/>
      <c r="FH772" s="37"/>
      <c r="FI772" s="37"/>
      <c r="FJ772" s="37"/>
      <c r="FK772" s="37"/>
      <c r="FL772" s="37"/>
      <c r="FM772" s="37"/>
      <c r="FN772" s="37"/>
      <c r="FO772" s="37"/>
      <c r="FP772" s="37"/>
      <c r="FQ772" s="37"/>
      <c r="FR772" s="37"/>
      <c r="FS772" s="37"/>
      <c r="FT772" s="37"/>
      <c r="FU772" s="37"/>
      <c r="FV772" s="37"/>
      <c r="FW772" s="37"/>
      <c r="FX772" s="37"/>
      <c r="FY772" s="37"/>
      <c r="FZ772" s="37"/>
      <c r="GA772" s="37"/>
      <c r="GB772" s="37"/>
      <c r="GC772" s="37"/>
      <c r="GD772" s="37"/>
      <c r="GE772" s="37"/>
      <c r="GF772" s="37"/>
      <c r="GG772" s="37"/>
      <c r="GH772" s="37"/>
      <c r="GI772" s="37"/>
      <c r="GJ772" s="37"/>
      <c r="GK772" s="37"/>
      <c r="GL772" s="37"/>
      <c r="GM772" s="37"/>
      <c r="GN772" s="37"/>
      <c r="GO772" s="37"/>
      <c r="GP772" s="37"/>
      <c r="GQ772" s="37"/>
      <c r="GR772" s="37"/>
      <c r="GS772" s="37"/>
      <c r="GT772" s="37"/>
      <c r="GU772" s="37"/>
      <c r="GV772" s="37"/>
      <c r="GW772" s="37"/>
      <c r="GX772" s="37"/>
      <c r="GY772" s="37"/>
      <c r="GZ772" s="37"/>
      <c r="HA772" s="37"/>
    </row>
    <row r="773" spans="1:209" s="39" customFormat="1" ht="24" customHeight="1" x14ac:dyDescent="0.25">
      <c r="A773" s="14" t="s">
        <v>190</v>
      </c>
      <c r="B773" s="131" t="s">
        <v>175</v>
      </c>
      <c r="C773" s="66">
        <v>5042</v>
      </c>
      <c r="D773" s="4" t="s">
        <v>131</v>
      </c>
      <c r="E773" s="4" t="s">
        <v>90</v>
      </c>
      <c r="F773" s="4" t="s">
        <v>91</v>
      </c>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c r="BH773" s="37"/>
      <c r="BI773" s="37"/>
      <c r="BJ773" s="37"/>
      <c r="BK773" s="37"/>
      <c r="BL773" s="37"/>
      <c r="BM773" s="37"/>
      <c r="BN773" s="37"/>
      <c r="BO773" s="37"/>
      <c r="BP773" s="37"/>
      <c r="BQ773" s="37"/>
      <c r="BR773" s="37"/>
      <c r="BS773" s="37"/>
      <c r="BT773" s="37"/>
      <c r="BU773" s="37"/>
      <c r="BV773" s="37"/>
      <c r="BW773" s="37"/>
      <c r="BX773" s="37"/>
      <c r="BY773" s="37"/>
      <c r="BZ773" s="37"/>
      <c r="CA773" s="37"/>
      <c r="CB773" s="37"/>
      <c r="CC773" s="37"/>
      <c r="CD773" s="37"/>
      <c r="CE773" s="37"/>
      <c r="CF773" s="37"/>
      <c r="CG773" s="37"/>
      <c r="CH773" s="37"/>
      <c r="CI773" s="37"/>
      <c r="CJ773" s="37"/>
      <c r="CK773" s="37"/>
      <c r="CL773" s="37"/>
      <c r="CM773" s="37"/>
      <c r="CN773" s="37"/>
      <c r="CO773" s="37"/>
      <c r="CP773" s="37"/>
      <c r="CQ773" s="37"/>
      <c r="CR773" s="37"/>
      <c r="CS773" s="37"/>
      <c r="CT773" s="37"/>
      <c r="CU773" s="37"/>
      <c r="CV773" s="37"/>
      <c r="CW773" s="37"/>
      <c r="CX773" s="37"/>
      <c r="CY773" s="37"/>
      <c r="CZ773" s="37"/>
      <c r="DA773" s="37"/>
      <c r="DB773" s="37"/>
      <c r="DC773" s="37"/>
      <c r="DD773" s="37"/>
      <c r="DE773" s="37"/>
      <c r="DF773" s="37"/>
      <c r="DG773" s="37"/>
      <c r="DH773" s="37"/>
      <c r="DI773" s="37"/>
      <c r="DJ773" s="37"/>
      <c r="DK773" s="37"/>
      <c r="DL773" s="37"/>
      <c r="DM773" s="37"/>
      <c r="DN773" s="37"/>
      <c r="DO773" s="37"/>
      <c r="DP773" s="37"/>
      <c r="DQ773" s="37"/>
      <c r="DR773" s="37"/>
      <c r="DS773" s="37"/>
      <c r="DT773" s="37"/>
      <c r="DU773" s="37"/>
      <c r="DV773" s="37"/>
      <c r="DW773" s="37"/>
      <c r="DX773" s="37"/>
      <c r="DY773" s="37"/>
      <c r="DZ773" s="37"/>
      <c r="EA773" s="37"/>
      <c r="EB773" s="37"/>
      <c r="EC773" s="37"/>
      <c r="ED773" s="37"/>
      <c r="EE773" s="37"/>
      <c r="EF773" s="37"/>
      <c r="EG773" s="37"/>
      <c r="EH773" s="37"/>
      <c r="EI773" s="37"/>
      <c r="EJ773" s="37"/>
      <c r="EK773" s="37"/>
      <c r="EL773" s="37"/>
      <c r="EM773" s="37"/>
      <c r="EN773" s="37"/>
      <c r="EO773" s="37"/>
      <c r="EP773" s="37"/>
      <c r="EQ773" s="37"/>
      <c r="ER773" s="37"/>
      <c r="ES773" s="37"/>
      <c r="ET773" s="37"/>
      <c r="EU773" s="37"/>
      <c r="EV773" s="37"/>
      <c r="EW773" s="37"/>
      <c r="EX773" s="37"/>
      <c r="EY773" s="37"/>
      <c r="EZ773" s="37"/>
      <c r="FA773" s="37"/>
      <c r="FB773" s="37"/>
      <c r="FC773" s="37"/>
      <c r="FD773" s="37"/>
      <c r="FE773" s="37"/>
      <c r="FF773" s="37"/>
      <c r="FG773" s="37"/>
      <c r="FH773" s="37"/>
      <c r="FI773" s="37"/>
      <c r="FJ773" s="37"/>
      <c r="FK773" s="37"/>
      <c r="FL773" s="37"/>
      <c r="FM773" s="37"/>
      <c r="FN773" s="37"/>
      <c r="FO773" s="37"/>
      <c r="FP773" s="37"/>
      <c r="FQ773" s="37"/>
      <c r="FR773" s="37"/>
      <c r="FS773" s="37"/>
      <c r="FT773" s="37"/>
      <c r="FU773" s="37"/>
      <c r="FV773" s="37"/>
      <c r="FW773" s="37"/>
      <c r="FX773" s="37"/>
      <c r="FY773" s="37"/>
      <c r="FZ773" s="37"/>
      <c r="GA773" s="37"/>
      <c r="GB773" s="37"/>
      <c r="GC773" s="37"/>
      <c r="GD773" s="37"/>
      <c r="GE773" s="37"/>
      <c r="GF773" s="37"/>
      <c r="GG773" s="37"/>
      <c r="GH773" s="37"/>
      <c r="GI773" s="37"/>
      <c r="GJ773" s="37"/>
      <c r="GK773" s="37"/>
      <c r="GL773" s="37"/>
      <c r="GM773" s="37"/>
      <c r="GN773" s="37"/>
      <c r="GO773" s="37"/>
      <c r="GP773" s="37"/>
      <c r="GQ773" s="37"/>
      <c r="GR773" s="37"/>
      <c r="GS773" s="37"/>
      <c r="GT773" s="37"/>
      <c r="GU773" s="37"/>
      <c r="GV773" s="37"/>
      <c r="GW773" s="37"/>
      <c r="GX773" s="37"/>
      <c r="GY773" s="37"/>
      <c r="GZ773" s="37"/>
      <c r="HA773" s="37"/>
    </row>
    <row r="774" spans="1:209" s="39" customFormat="1" ht="24" customHeight="1" x14ac:dyDescent="0.25">
      <c r="A774" s="14" t="s">
        <v>191</v>
      </c>
      <c r="B774" s="131" t="s">
        <v>175</v>
      </c>
      <c r="C774" s="66">
        <v>3613</v>
      </c>
      <c r="D774" s="4" t="s">
        <v>131</v>
      </c>
      <c r="E774" s="4" t="s">
        <v>90</v>
      </c>
      <c r="F774" s="4" t="s">
        <v>91</v>
      </c>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c r="BC774" s="37"/>
      <c r="BD774" s="37"/>
      <c r="BE774" s="37"/>
      <c r="BF774" s="37"/>
      <c r="BG774" s="37"/>
      <c r="BH774" s="37"/>
      <c r="BI774" s="37"/>
      <c r="BJ774" s="37"/>
      <c r="BK774" s="37"/>
      <c r="BL774" s="37"/>
      <c r="BM774" s="37"/>
      <c r="BN774" s="37"/>
      <c r="BO774" s="37"/>
      <c r="BP774" s="37"/>
      <c r="BQ774" s="37"/>
      <c r="BR774" s="37"/>
      <c r="BS774" s="37"/>
      <c r="BT774" s="37"/>
      <c r="BU774" s="37"/>
      <c r="BV774" s="37"/>
      <c r="BW774" s="37"/>
      <c r="BX774" s="37"/>
      <c r="BY774" s="37"/>
      <c r="BZ774" s="37"/>
      <c r="CA774" s="37"/>
      <c r="CB774" s="37"/>
      <c r="CC774" s="37"/>
      <c r="CD774" s="37"/>
      <c r="CE774" s="37"/>
      <c r="CF774" s="37"/>
      <c r="CG774" s="37"/>
      <c r="CH774" s="37"/>
      <c r="CI774" s="37"/>
      <c r="CJ774" s="37"/>
      <c r="CK774" s="37"/>
      <c r="CL774" s="37"/>
      <c r="CM774" s="37"/>
      <c r="CN774" s="37"/>
      <c r="CO774" s="37"/>
      <c r="CP774" s="37"/>
      <c r="CQ774" s="37"/>
      <c r="CR774" s="37"/>
      <c r="CS774" s="37"/>
      <c r="CT774" s="37"/>
      <c r="CU774" s="37"/>
      <c r="CV774" s="37"/>
      <c r="CW774" s="37"/>
      <c r="CX774" s="37"/>
      <c r="CY774" s="37"/>
      <c r="CZ774" s="37"/>
      <c r="DA774" s="37"/>
      <c r="DB774" s="37"/>
      <c r="DC774" s="37"/>
      <c r="DD774" s="37"/>
      <c r="DE774" s="37"/>
      <c r="DF774" s="37"/>
      <c r="DG774" s="37"/>
      <c r="DH774" s="37"/>
      <c r="DI774" s="37"/>
      <c r="DJ774" s="37"/>
      <c r="DK774" s="37"/>
      <c r="DL774" s="37"/>
      <c r="DM774" s="37"/>
      <c r="DN774" s="37"/>
      <c r="DO774" s="37"/>
      <c r="DP774" s="37"/>
      <c r="DQ774" s="37"/>
      <c r="DR774" s="37"/>
      <c r="DS774" s="37"/>
      <c r="DT774" s="37"/>
      <c r="DU774" s="37"/>
      <c r="DV774" s="37"/>
      <c r="DW774" s="37"/>
      <c r="DX774" s="37"/>
      <c r="DY774" s="37"/>
      <c r="DZ774" s="37"/>
      <c r="EA774" s="37"/>
      <c r="EB774" s="37"/>
      <c r="EC774" s="37"/>
      <c r="ED774" s="37"/>
      <c r="EE774" s="37"/>
      <c r="EF774" s="37"/>
      <c r="EG774" s="37"/>
      <c r="EH774" s="37"/>
      <c r="EI774" s="37"/>
      <c r="EJ774" s="37"/>
      <c r="EK774" s="37"/>
      <c r="EL774" s="37"/>
      <c r="EM774" s="37"/>
      <c r="EN774" s="37"/>
      <c r="EO774" s="37"/>
      <c r="EP774" s="37"/>
      <c r="EQ774" s="37"/>
      <c r="ER774" s="37"/>
      <c r="ES774" s="37"/>
      <c r="ET774" s="37"/>
      <c r="EU774" s="37"/>
      <c r="EV774" s="37"/>
      <c r="EW774" s="37"/>
      <c r="EX774" s="37"/>
      <c r="EY774" s="37"/>
      <c r="EZ774" s="37"/>
      <c r="FA774" s="37"/>
      <c r="FB774" s="37"/>
      <c r="FC774" s="37"/>
      <c r="FD774" s="37"/>
      <c r="FE774" s="37"/>
      <c r="FF774" s="37"/>
      <c r="FG774" s="37"/>
      <c r="FH774" s="37"/>
      <c r="FI774" s="37"/>
      <c r="FJ774" s="37"/>
      <c r="FK774" s="37"/>
      <c r="FL774" s="37"/>
      <c r="FM774" s="37"/>
      <c r="FN774" s="37"/>
      <c r="FO774" s="37"/>
      <c r="FP774" s="37"/>
      <c r="FQ774" s="37"/>
      <c r="FR774" s="37"/>
      <c r="FS774" s="37"/>
      <c r="FT774" s="37"/>
      <c r="FU774" s="37"/>
      <c r="FV774" s="37"/>
      <c r="FW774" s="37"/>
      <c r="FX774" s="37"/>
      <c r="FY774" s="37"/>
      <c r="FZ774" s="37"/>
      <c r="GA774" s="37"/>
      <c r="GB774" s="37"/>
      <c r="GC774" s="37"/>
      <c r="GD774" s="37"/>
      <c r="GE774" s="37"/>
      <c r="GF774" s="37"/>
      <c r="GG774" s="37"/>
      <c r="GH774" s="37"/>
      <c r="GI774" s="37"/>
      <c r="GJ774" s="37"/>
      <c r="GK774" s="37"/>
      <c r="GL774" s="37"/>
      <c r="GM774" s="37"/>
      <c r="GN774" s="37"/>
      <c r="GO774" s="37"/>
      <c r="GP774" s="37"/>
      <c r="GQ774" s="37"/>
      <c r="GR774" s="37"/>
      <c r="GS774" s="37"/>
      <c r="GT774" s="37"/>
      <c r="GU774" s="37"/>
      <c r="GV774" s="37"/>
      <c r="GW774" s="37"/>
      <c r="GX774" s="37"/>
      <c r="GY774" s="37"/>
      <c r="GZ774" s="37"/>
      <c r="HA774" s="37"/>
    </row>
    <row r="775" spans="1:209" s="39" customFormat="1" ht="27.75" customHeight="1" x14ac:dyDescent="0.25">
      <c r="A775" s="40" t="s">
        <v>187</v>
      </c>
      <c r="B775" s="29" t="s">
        <v>188</v>
      </c>
      <c r="C775" s="25"/>
      <c r="D775" s="4" t="s">
        <v>131</v>
      </c>
      <c r="E775" s="41" t="s">
        <v>91</v>
      </c>
      <c r="F775" s="41" t="s">
        <v>91</v>
      </c>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c r="BH775" s="37"/>
      <c r="BI775" s="37"/>
      <c r="BJ775" s="37"/>
      <c r="BK775" s="37"/>
      <c r="BL775" s="37"/>
      <c r="BM775" s="37"/>
      <c r="BN775" s="37"/>
      <c r="BO775" s="37"/>
      <c r="BP775" s="37"/>
      <c r="BQ775" s="37"/>
      <c r="BR775" s="37"/>
      <c r="BS775" s="37"/>
      <c r="BT775" s="37"/>
      <c r="BU775" s="37"/>
      <c r="BV775" s="37"/>
      <c r="BW775" s="37"/>
      <c r="BX775" s="37"/>
      <c r="BY775" s="37"/>
      <c r="BZ775" s="37"/>
      <c r="CA775" s="37"/>
      <c r="CB775" s="37"/>
      <c r="CC775" s="37"/>
      <c r="CD775" s="37"/>
      <c r="CE775" s="37"/>
      <c r="CF775" s="37"/>
      <c r="CG775" s="37"/>
      <c r="CH775" s="37"/>
      <c r="CI775" s="37"/>
      <c r="CJ775" s="37"/>
      <c r="CK775" s="37"/>
      <c r="CL775" s="37"/>
      <c r="CM775" s="37"/>
      <c r="CN775" s="37"/>
      <c r="CO775" s="37"/>
      <c r="CP775" s="37"/>
      <c r="CQ775" s="37"/>
      <c r="CR775" s="37"/>
      <c r="CS775" s="37"/>
      <c r="CT775" s="37"/>
      <c r="CU775" s="37"/>
      <c r="CV775" s="37"/>
      <c r="CW775" s="37"/>
      <c r="CX775" s="37"/>
      <c r="CY775" s="37"/>
      <c r="CZ775" s="37"/>
      <c r="DA775" s="37"/>
      <c r="DB775" s="37"/>
      <c r="DC775" s="37"/>
      <c r="DD775" s="37"/>
      <c r="DE775" s="37"/>
      <c r="DF775" s="37"/>
      <c r="DG775" s="37"/>
      <c r="DH775" s="37"/>
      <c r="DI775" s="37"/>
      <c r="DJ775" s="37"/>
      <c r="DK775" s="37"/>
      <c r="DL775" s="37"/>
      <c r="DM775" s="37"/>
      <c r="DN775" s="37"/>
      <c r="DO775" s="37"/>
      <c r="DP775" s="37"/>
      <c r="DQ775" s="37"/>
      <c r="DR775" s="37"/>
      <c r="DS775" s="37"/>
      <c r="DT775" s="37"/>
      <c r="DU775" s="37"/>
      <c r="DV775" s="37"/>
      <c r="DW775" s="37"/>
      <c r="DX775" s="37"/>
      <c r="DY775" s="37"/>
      <c r="DZ775" s="37"/>
      <c r="EA775" s="37"/>
      <c r="EB775" s="37"/>
      <c r="EC775" s="37"/>
      <c r="ED775" s="37"/>
      <c r="EE775" s="37"/>
      <c r="EF775" s="37"/>
      <c r="EG775" s="37"/>
      <c r="EH775" s="37"/>
      <c r="EI775" s="37"/>
      <c r="EJ775" s="37"/>
      <c r="EK775" s="37"/>
      <c r="EL775" s="37"/>
      <c r="EM775" s="37"/>
      <c r="EN775" s="37"/>
      <c r="EO775" s="37"/>
      <c r="EP775" s="37"/>
      <c r="EQ775" s="37"/>
      <c r="ER775" s="37"/>
      <c r="ES775" s="37"/>
      <c r="ET775" s="37"/>
      <c r="EU775" s="37"/>
      <c r="EV775" s="37"/>
      <c r="EW775" s="37"/>
      <c r="EX775" s="37"/>
      <c r="EY775" s="37"/>
      <c r="EZ775" s="37"/>
      <c r="FA775" s="37"/>
      <c r="FB775" s="37"/>
      <c r="FC775" s="37"/>
      <c r="FD775" s="37"/>
      <c r="FE775" s="37"/>
      <c r="FF775" s="37"/>
      <c r="FG775" s="37"/>
      <c r="FH775" s="37"/>
      <c r="FI775" s="37"/>
      <c r="FJ775" s="37"/>
      <c r="FK775" s="37"/>
      <c r="FL775" s="37"/>
      <c r="FM775" s="37"/>
      <c r="FN775" s="37"/>
      <c r="FO775" s="37"/>
      <c r="FP775" s="37"/>
      <c r="FQ775" s="37"/>
      <c r="FR775" s="37"/>
      <c r="FS775" s="37"/>
      <c r="FT775" s="37"/>
      <c r="FU775" s="37"/>
      <c r="FV775" s="37"/>
      <c r="FW775" s="37"/>
      <c r="FX775" s="37"/>
      <c r="FY775" s="37"/>
      <c r="FZ775" s="37"/>
      <c r="GA775" s="37"/>
      <c r="GB775" s="37"/>
      <c r="GC775" s="37"/>
      <c r="GD775" s="37"/>
      <c r="GE775" s="37"/>
      <c r="GF775" s="37"/>
      <c r="GG775" s="37"/>
      <c r="GH775" s="37"/>
      <c r="GI775" s="37"/>
      <c r="GJ775" s="37"/>
      <c r="GK775" s="37"/>
      <c r="GL775" s="37"/>
      <c r="GM775" s="37"/>
      <c r="GN775" s="37"/>
      <c r="GO775" s="37"/>
      <c r="GP775" s="37"/>
      <c r="GQ775" s="37"/>
      <c r="GR775" s="37"/>
      <c r="GS775" s="37"/>
      <c r="GT775" s="37"/>
      <c r="GU775" s="37"/>
      <c r="GV775" s="37"/>
      <c r="GW775" s="37"/>
      <c r="GX775" s="37"/>
      <c r="GY775" s="37"/>
      <c r="GZ775" s="37"/>
      <c r="HA775" s="37"/>
    </row>
    <row r="776" spans="1:209" s="6" customFormat="1" ht="24.75" customHeight="1" x14ac:dyDescent="0.25">
      <c r="A776" s="1" t="s">
        <v>13</v>
      </c>
      <c r="B776" s="135"/>
      <c r="C776" s="36"/>
      <c r="D776" s="8"/>
      <c r="E776" s="136"/>
      <c r="F776" s="136"/>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row>
    <row r="777" spans="1:209" ht="30.75" customHeight="1" x14ac:dyDescent="0.25">
      <c r="A777" s="40" t="s">
        <v>1002</v>
      </c>
      <c r="B777" s="43" t="s">
        <v>101</v>
      </c>
      <c r="C777" s="69">
        <v>12445.05</v>
      </c>
      <c r="D777" s="41" t="s">
        <v>9</v>
      </c>
      <c r="E777" s="38" t="s">
        <v>105</v>
      </c>
      <c r="F777" s="38" t="s">
        <v>105</v>
      </c>
    </row>
    <row r="778" spans="1:209" s="6" customFormat="1" ht="28.5" customHeight="1" x14ac:dyDescent="0.25">
      <c r="A778" s="60"/>
      <c r="B778" s="61"/>
      <c r="C778" s="110"/>
      <c r="D778" s="62"/>
      <c r="E778" s="63"/>
      <c r="F778" s="63"/>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row>
    <row r="779" spans="1:209" s="39" customFormat="1" ht="29.25" customHeight="1" x14ac:dyDescent="0.25">
      <c r="A779" s="50"/>
      <c r="B779" s="30"/>
      <c r="C779" s="21"/>
      <c r="D779" s="20"/>
      <c r="E779" s="20"/>
      <c r="F779" s="20"/>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37"/>
      <c r="BN779" s="37"/>
      <c r="BO779" s="37"/>
      <c r="BP779" s="37"/>
      <c r="BQ779" s="37"/>
      <c r="BR779" s="37"/>
      <c r="BS779" s="37"/>
      <c r="BT779" s="37"/>
      <c r="BU779" s="37"/>
      <c r="BV779" s="37"/>
      <c r="BW779" s="37"/>
      <c r="BX779" s="37"/>
      <c r="BY779" s="37"/>
      <c r="BZ779" s="37"/>
      <c r="CA779" s="37"/>
      <c r="CB779" s="37"/>
      <c r="CC779" s="37"/>
      <c r="CD779" s="37"/>
      <c r="CE779" s="37"/>
      <c r="CF779" s="37"/>
      <c r="CG779" s="37"/>
      <c r="CH779" s="37"/>
      <c r="CI779" s="37"/>
      <c r="CJ779" s="37"/>
      <c r="CK779" s="37"/>
      <c r="CL779" s="37"/>
      <c r="CM779" s="37"/>
      <c r="CN779" s="37"/>
      <c r="CO779" s="37"/>
      <c r="CP779" s="37"/>
      <c r="CQ779" s="37"/>
      <c r="CR779" s="37"/>
      <c r="CS779" s="37"/>
      <c r="CT779" s="37"/>
      <c r="CU779" s="37"/>
      <c r="CV779" s="37"/>
      <c r="CW779" s="37"/>
      <c r="CX779" s="37"/>
      <c r="CY779" s="37"/>
      <c r="CZ779" s="37"/>
      <c r="DA779" s="37"/>
      <c r="DB779" s="37"/>
      <c r="DC779" s="37"/>
      <c r="DD779" s="37"/>
      <c r="DE779" s="37"/>
      <c r="DF779" s="37"/>
      <c r="DG779" s="37"/>
      <c r="DH779" s="37"/>
      <c r="DI779" s="37"/>
      <c r="DJ779" s="37"/>
      <c r="DK779" s="37"/>
      <c r="DL779" s="37"/>
      <c r="DM779" s="37"/>
      <c r="DN779" s="37"/>
      <c r="DO779" s="37"/>
      <c r="DP779" s="37"/>
      <c r="DQ779" s="37"/>
      <c r="DR779" s="37"/>
      <c r="DS779" s="37"/>
      <c r="DT779" s="37"/>
      <c r="DU779" s="37"/>
      <c r="DV779" s="37"/>
      <c r="DW779" s="37"/>
      <c r="DX779" s="37"/>
      <c r="DY779" s="37"/>
      <c r="DZ779" s="37"/>
      <c r="EA779" s="37"/>
      <c r="EB779" s="37"/>
      <c r="EC779" s="37"/>
      <c r="ED779" s="37"/>
      <c r="EE779" s="37"/>
      <c r="EF779" s="37"/>
      <c r="EG779" s="37"/>
      <c r="EH779" s="37"/>
      <c r="EI779" s="37"/>
      <c r="EJ779" s="37"/>
      <c r="EK779" s="37"/>
      <c r="EL779" s="37"/>
      <c r="EM779" s="37"/>
      <c r="EN779" s="37"/>
      <c r="EO779" s="37"/>
      <c r="EP779" s="37"/>
      <c r="EQ779" s="37"/>
      <c r="ER779" s="37"/>
      <c r="ES779" s="37"/>
      <c r="ET779" s="37"/>
      <c r="EU779" s="37"/>
      <c r="EV779" s="37"/>
      <c r="EW779" s="37"/>
      <c r="EX779" s="37"/>
      <c r="EY779" s="37"/>
      <c r="EZ779" s="37"/>
      <c r="FA779" s="37"/>
      <c r="FB779" s="37"/>
      <c r="FC779" s="37"/>
      <c r="FD779" s="37"/>
      <c r="FE779" s="37"/>
      <c r="FF779" s="37"/>
      <c r="FG779" s="37"/>
      <c r="FH779" s="37"/>
      <c r="FI779" s="37"/>
      <c r="FJ779" s="37"/>
      <c r="FK779" s="37"/>
      <c r="FL779" s="37"/>
      <c r="FM779" s="37"/>
      <c r="FN779" s="37"/>
      <c r="FO779" s="37"/>
      <c r="FP779" s="37"/>
      <c r="FQ779" s="37"/>
      <c r="FR779" s="37"/>
      <c r="FS779" s="37"/>
      <c r="FT779" s="37"/>
      <c r="FU779" s="37"/>
      <c r="FV779" s="37"/>
      <c r="FW779" s="37"/>
      <c r="FX779" s="37"/>
      <c r="FY779" s="37"/>
      <c r="FZ779" s="37"/>
      <c r="GA779" s="37"/>
      <c r="GB779" s="37"/>
      <c r="GC779" s="37"/>
      <c r="GD779" s="37"/>
      <c r="GE779" s="37"/>
      <c r="GF779" s="37"/>
      <c r="GG779" s="37"/>
      <c r="GH779" s="37"/>
      <c r="GI779" s="37"/>
      <c r="GJ779" s="37"/>
      <c r="GK779" s="37"/>
      <c r="GL779" s="37"/>
      <c r="GM779" s="37"/>
      <c r="GN779" s="37"/>
      <c r="GO779" s="37"/>
      <c r="GP779" s="37"/>
      <c r="GQ779" s="37"/>
      <c r="GR779" s="37"/>
      <c r="GS779" s="37"/>
      <c r="GT779" s="37"/>
      <c r="GU779" s="37"/>
      <c r="GV779" s="37"/>
      <c r="GW779" s="37"/>
      <c r="GX779" s="37"/>
      <c r="GY779" s="37"/>
      <c r="GZ779" s="37"/>
      <c r="HA779" s="37"/>
    </row>
    <row r="780" spans="1:209" s="39" customFormat="1" ht="30" customHeight="1" x14ac:dyDescent="0.25">
      <c r="A780" s="198" t="s">
        <v>335</v>
      </c>
      <c r="B780" s="30"/>
      <c r="C780" s="21"/>
      <c r="D780" s="20"/>
      <c r="E780" s="20"/>
      <c r="F780" s="20"/>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c r="BH780" s="37"/>
      <c r="BI780" s="37"/>
      <c r="BJ780" s="37"/>
      <c r="BK780" s="37"/>
      <c r="BL780" s="37"/>
      <c r="BM780" s="37"/>
      <c r="BN780" s="37"/>
      <c r="BO780" s="37"/>
      <c r="BP780" s="37"/>
      <c r="BQ780" s="37"/>
      <c r="BR780" s="37"/>
      <c r="BS780" s="37"/>
      <c r="BT780" s="37"/>
      <c r="BU780" s="37"/>
      <c r="BV780" s="37"/>
      <c r="BW780" s="37"/>
      <c r="BX780" s="37"/>
      <c r="BY780" s="37"/>
      <c r="BZ780" s="37"/>
      <c r="CA780" s="37"/>
      <c r="CB780" s="37"/>
      <c r="CC780" s="37"/>
      <c r="CD780" s="37"/>
      <c r="CE780" s="37"/>
      <c r="CF780" s="37"/>
      <c r="CG780" s="37"/>
      <c r="CH780" s="37"/>
      <c r="CI780" s="37"/>
      <c r="CJ780" s="37"/>
      <c r="CK780" s="37"/>
      <c r="CL780" s="37"/>
      <c r="CM780" s="37"/>
      <c r="CN780" s="37"/>
      <c r="CO780" s="37"/>
      <c r="CP780" s="37"/>
      <c r="CQ780" s="37"/>
      <c r="CR780" s="37"/>
      <c r="CS780" s="37"/>
      <c r="CT780" s="37"/>
      <c r="CU780" s="37"/>
      <c r="CV780" s="37"/>
      <c r="CW780" s="37"/>
      <c r="CX780" s="37"/>
      <c r="CY780" s="37"/>
      <c r="CZ780" s="37"/>
      <c r="DA780" s="37"/>
      <c r="DB780" s="37"/>
      <c r="DC780" s="37"/>
      <c r="DD780" s="37"/>
      <c r="DE780" s="37"/>
      <c r="DF780" s="37"/>
      <c r="DG780" s="37"/>
      <c r="DH780" s="37"/>
      <c r="DI780" s="37"/>
      <c r="DJ780" s="37"/>
      <c r="DK780" s="37"/>
      <c r="DL780" s="37"/>
      <c r="DM780" s="37"/>
      <c r="DN780" s="37"/>
      <c r="DO780" s="37"/>
      <c r="DP780" s="37"/>
      <c r="DQ780" s="37"/>
      <c r="DR780" s="37"/>
      <c r="DS780" s="37"/>
      <c r="DT780" s="37"/>
      <c r="DU780" s="37"/>
      <c r="DV780" s="37"/>
      <c r="DW780" s="37"/>
      <c r="DX780" s="37"/>
      <c r="DY780" s="37"/>
      <c r="DZ780" s="37"/>
      <c r="EA780" s="37"/>
      <c r="EB780" s="37"/>
      <c r="EC780" s="37"/>
      <c r="ED780" s="37"/>
      <c r="EE780" s="37"/>
      <c r="EF780" s="37"/>
      <c r="EG780" s="37"/>
      <c r="EH780" s="37"/>
      <c r="EI780" s="37"/>
      <c r="EJ780" s="37"/>
      <c r="EK780" s="37"/>
      <c r="EL780" s="37"/>
      <c r="EM780" s="37"/>
      <c r="EN780" s="37"/>
      <c r="EO780" s="37"/>
      <c r="EP780" s="37"/>
      <c r="EQ780" s="37"/>
      <c r="ER780" s="37"/>
      <c r="ES780" s="37"/>
      <c r="ET780" s="37"/>
      <c r="EU780" s="37"/>
      <c r="EV780" s="37"/>
      <c r="EW780" s="37"/>
      <c r="EX780" s="37"/>
      <c r="EY780" s="37"/>
      <c r="EZ780" s="37"/>
      <c r="FA780" s="37"/>
      <c r="FB780" s="37"/>
      <c r="FC780" s="37"/>
      <c r="FD780" s="37"/>
      <c r="FE780" s="37"/>
      <c r="FF780" s="37"/>
      <c r="FG780" s="37"/>
      <c r="FH780" s="37"/>
      <c r="FI780" s="37"/>
      <c r="FJ780" s="37"/>
      <c r="FK780" s="37"/>
      <c r="FL780" s="37"/>
      <c r="FM780" s="37"/>
      <c r="FN780" s="37"/>
      <c r="FO780" s="37"/>
      <c r="FP780" s="37"/>
      <c r="FQ780" s="37"/>
      <c r="FR780" s="37"/>
      <c r="FS780" s="37"/>
      <c r="FT780" s="37"/>
      <c r="FU780" s="37"/>
      <c r="FV780" s="37"/>
      <c r="FW780" s="37"/>
      <c r="FX780" s="37"/>
      <c r="FY780" s="37"/>
      <c r="FZ780" s="37"/>
      <c r="GA780" s="37"/>
      <c r="GB780" s="37"/>
      <c r="GC780" s="37"/>
      <c r="GD780" s="37"/>
      <c r="GE780" s="37"/>
      <c r="GF780" s="37"/>
      <c r="GG780" s="37"/>
      <c r="GH780" s="37"/>
      <c r="GI780" s="37"/>
      <c r="GJ780" s="37"/>
      <c r="GK780" s="37"/>
      <c r="GL780" s="37"/>
      <c r="GM780" s="37"/>
      <c r="GN780" s="37"/>
      <c r="GO780" s="37"/>
      <c r="GP780" s="37"/>
      <c r="GQ780" s="37"/>
      <c r="GR780" s="37"/>
      <c r="GS780" s="37"/>
      <c r="GT780" s="37"/>
      <c r="GU780" s="37"/>
      <c r="GV780" s="37"/>
      <c r="GW780" s="37"/>
      <c r="GX780" s="37"/>
      <c r="GY780" s="37"/>
      <c r="GZ780" s="37"/>
      <c r="HA780" s="37"/>
    </row>
    <row r="781" spans="1:209" ht="25.5" x14ac:dyDescent="0.25">
      <c r="A781" s="1" t="s">
        <v>1327</v>
      </c>
      <c r="B781" s="43"/>
      <c r="C781" s="36"/>
      <c r="D781" s="41"/>
      <c r="E781" s="38"/>
      <c r="F781" s="38"/>
    </row>
    <row r="782" spans="1:209" s="39" customFormat="1" ht="36.75" customHeight="1" x14ac:dyDescent="0.25">
      <c r="A782" s="40" t="s">
        <v>221</v>
      </c>
      <c r="B782" s="29" t="s">
        <v>110</v>
      </c>
      <c r="C782" s="25">
        <v>6925</v>
      </c>
      <c r="D782" s="41" t="s">
        <v>131</v>
      </c>
      <c r="E782" s="41" t="s">
        <v>91</v>
      </c>
      <c r="F782" s="41" t="s">
        <v>105</v>
      </c>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c r="BN782" s="37"/>
      <c r="BO782" s="37"/>
      <c r="BP782" s="37"/>
      <c r="BQ782" s="37"/>
      <c r="BR782" s="37"/>
      <c r="BS782" s="37"/>
      <c r="BT782" s="37"/>
      <c r="BU782" s="37"/>
      <c r="BV782" s="37"/>
      <c r="BW782" s="37"/>
      <c r="BX782" s="37"/>
      <c r="BY782" s="37"/>
      <c r="BZ782" s="37"/>
      <c r="CA782" s="37"/>
      <c r="CB782" s="37"/>
      <c r="CC782" s="37"/>
      <c r="CD782" s="37"/>
      <c r="CE782" s="37"/>
      <c r="CF782" s="37"/>
      <c r="CG782" s="37"/>
      <c r="CH782" s="37"/>
      <c r="CI782" s="37"/>
      <c r="CJ782" s="37"/>
      <c r="CK782" s="37"/>
      <c r="CL782" s="37"/>
      <c r="CM782" s="37"/>
      <c r="CN782" s="37"/>
      <c r="CO782" s="37"/>
      <c r="CP782" s="37"/>
      <c r="CQ782" s="37"/>
      <c r="CR782" s="37"/>
      <c r="CS782" s="37"/>
      <c r="CT782" s="37"/>
      <c r="CU782" s="37"/>
      <c r="CV782" s="37"/>
      <c r="CW782" s="37"/>
      <c r="CX782" s="37"/>
      <c r="CY782" s="37"/>
      <c r="CZ782" s="37"/>
      <c r="DA782" s="37"/>
      <c r="DB782" s="37"/>
      <c r="DC782" s="37"/>
      <c r="DD782" s="37"/>
      <c r="DE782" s="37"/>
      <c r="DF782" s="37"/>
      <c r="DG782" s="37"/>
      <c r="DH782" s="37"/>
      <c r="DI782" s="37"/>
      <c r="DJ782" s="37"/>
      <c r="DK782" s="37"/>
      <c r="DL782" s="37"/>
      <c r="DM782" s="37"/>
      <c r="DN782" s="37"/>
      <c r="DO782" s="37"/>
      <c r="DP782" s="37"/>
      <c r="DQ782" s="37"/>
      <c r="DR782" s="37"/>
      <c r="DS782" s="37"/>
      <c r="DT782" s="37"/>
      <c r="DU782" s="37"/>
      <c r="DV782" s="37"/>
      <c r="DW782" s="37"/>
      <c r="DX782" s="37"/>
      <c r="DY782" s="37"/>
      <c r="DZ782" s="37"/>
      <c r="EA782" s="37"/>
      <c r="EB782" s="37"/>
      <c r="EC782" s="37"/>
      <c r="ED782" s="37"/>
      <c r="EE782" s="37"/>
      <c r="EF782" s="37"/>
      <c r="EG782" s="37"/>
      <c r="EH782" s="37"/>
      <c r="EI782" s="37"/>
      <c r="EJ782" s="37"/>
      <c r="EK782" s="37"/>
      <c r="EL782" s="37"/>
      <c r="EM782" s="37"/>
      <c r="EN782" s="37"/>
      <c r="EO782" s="37"/>
      <c r="EP782" s="37"/>
      <c r="EQ782" s="37"/>
      <c r="ER782" s="37"/>
      <c r="ES782" s="37"/>
      <c r="ET782" s="37"/>
      <c r="EU782" s="37"/>
      <c r="EV782" s="37"/>
      <c r="EW782" s="37"/>
      <c r="EX782" s="37"/>
      <c r="EY782" s="37"/>
      <c r="EZ782" s="37"/>
      <c r="FA782" s="37"/>
      <c r="FB782" s="37"/>
      <c r="FC782" s="37"/>
      <c r="FD782" s="37"/>
      <c r="FE782" s="37"/>
      <c r="FF782" s="37"/>
      <c r="FG782" s="37"/>
      <c r="FH782" s="37"/>
      <c r="FI782" s="37"/>
      <c r="FJ782" s="37"/>
      <c r="FK782" s="37"/>
      <c r="FL782" s="37"/>
      <c r="FM782" s="37"/>
      <c r="FN782" s="37"/>
      <c r="FO782" s="37"/>
      <c r="FP782" s="37"/>
      <c r="FQ782" s="37"/>
      <c r="FR782" s="37"/>
      <c r="FS782" s="37"/>
      <c r="FT782" s="37"/>
      <c r="FU782" s="37"/>
      <c r="FV782" s="37"/>
      <c r="FW782" s="37"/>
      <c r="FX782" s="37"/>
      <c r="FY782" s="37"/>
      <c r="FZ782" s="37"/>
      <c r="GA782" s="37"/>
      <c r="GB782" s="37"/>
      <c r="GC782" s="37"/>
      <c r="GD782" s="37"/>
      <c r="GE782" s="37"/>
      <c r="GF782" s="37"/>
      <c r="GG782" s="37"/>
      <c r="GH782" s="37"/>
      <c r="GI782" s="37"/>
      <c r="GJ782" s="37"/>
      <c r="GK782" s="37"/>
      <c r="GL782" s="37"/>
      <c r="GM782" s="37"/>
      <c r="GN782" s="37"/>
      <c r="GO782" s="37"/>
      <c r="GP782" s="37"/>
      <c r="GQ782" s="37"/>
      <c r="GR782" s="37"/>
      <c r="GS782" s="37"/>
      <c r="GT782" s="37"/>
      <c r="GU782" s="37"/>
      <c r="GV782" s="37"/>
      <c r="GW782" s="37"/>
      <c r="GX782" s="37"/>
      <c r="GY782" s="37"/>
      <c r="GZ782" s="37"/>
      <c r="HA782" s="37"/>
    </row>
    <row r="783" spans="1:209" s="39" customFormat="1" ht="23.25" customHeight="1" x14ac:dyDescent="0.25">
      <c r="A783" s="40" t="s">
        <v>222</v>
      </c>
      <c r="B783" s="29" t="s">
        <v>195</v>
      </c>
      <c r="C783" s="25">
        <v>30825</v>
      </c>
      <c r="D783" s="41" t="s">
        <v>131</v>
      </c>
      <c r="E783" s="41" t="s">
        <v>91</v>
      </c>
      <c r="F783" s="41" t="s">
        <v>105</v>
      </c>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c r="BH783" s="37"/>
      <c r="BI783" s="37"/>
      <c r="BJ783" s="37"/>
      <c r="BK783" s="37"/>
      <c r="BL783" s="37"/>
      <c r="BM783" s="37"/>
      <c r="BN783" s="37"/>
      <c r="BO783" s="37"/>
      <c r="BP783" s="37"/>
      <c r="BQ783" s="37"/>
      <c r="BR783" s="37"/>
      <c r="BS783" s="37"/>
      <c r="BT783" s="37"/>
      <c r="BU783" s="37"/>
      <c r="BV783" s="37"/>
      <c r="BW783" s="37"/>
      <c r="BX783" s="37"/>
      <c r="BY783" s="37"/>
      <c r="BZ783" s="37"/>
      <c r="CA783" s="37"/>
      <c r="CB783" s="37"/>
      <c r="CC783" s="37"/>
      <c r="CD783" s="37"/>
      <c r="CE783" s="37"/>
      <c r="CF783" s="37"/>
      <c r="CG783" s="37"/>
      <c r="CH783" s="37"/>
      <c r="CI783" s="37"/>
      <c r="CJ783" s="37"/>
      <c r="CK783" s="37"/>
      <c r="CL783" s="37"/>
      <c r="CM783" s="37"/>
      <c r="CN783" s="37"/>
      <c r="CO783" s="37"/>
      <c r="CP783" s="37"/>
      <c r="CQ783" s="37"/>
      <c r="CR783" s="37"/>
      <c r="CS783" s="37"/>
      <c r="CT783" s="37"/>
      <c r="CU783" s="37"/>
      <c r="CV783" s="37"/>
      <c r="CW783" s="37"/>
      <c r="CX783" s="37"/>
      <c r="CY783" s="37"/>
      <c r="CZ783" s="37"/>
      <c r="DA783" s="37"/>
      <c r="DB783" s="37"/>
      <c r="DC783" s="37"/>
      <c r="DD783" s="37"/>
      <c r="DE783" s="37"/>
      <c r="DF783" s="37"/>
      <c r="DG783" s="37"/>
      <c r="DH783" s="37"/>
      <c r="DI783" s="37"/>
      <c r="DJ783" s="37"/>
      <c r="DK783" s="37"/>
      <c r="DL783" s="37"/>
      <c r="DM783" s="37"/>
      <c r="DN783" s="37"/>
      <c r="DO783" s="37"/>
      <c r="DP783" s="37"/>
      <c r="DQ783" s="37"/>
      <c r="DR783" s="37"/>
      <c r="DS783" s="37"/>
      <c r="DT783" s="37"/>
      <c r="DU783" s="37"/>
      <c r="DV783" s="37"/>
      <c r="DW783" s="37"/>
      <c r="DX783" s="37"/>
      <c r="DY783" s="37"/>
      <c r="DZ783" s="37"/>
      <c r="EA783" s="37"/>
      <c r="EB783" s="37"/>
      <c r="EC783" s="37"/>
      <c r="ED783" s="37"/>
      <c r="EE783" s="37"/>
      <c r="EF783" s="37"/>
      <c r="EG783" s="37"/>
      <c r="EH783" s="37"/>
      <c r="EI783" s="37"/>
      <c r="EJ783" s="37"/>
      <c r="EK783" s="37"/>
      <c r="EL783" s="37"/>
      <c r="EM783" s="37"/>
      <c r="EN783" s="37"/>
      <c r="EO783" s="37"/>
      <c r="EP783" s="37"/>
      <c r="EQ783" s="37"/>
      <c r="ER783" s="37"/>
      <c r="ES783" s="37"/>
      <c r="ET783" s="37"/>
      <c r="EU783" s="37"/>
      <c r="EV783" s="37"/>
      <c r="EW783" s="37"/>
      <c r="EX783" s="37"/>
      <c r="EY783" s="37"/>
      <c r="EZ783" s="37"/>
      <c r="FA783" s="37"/>
      <c r="FB783" s="37"/>
      <c r="FC783" s="37"/>
      <c r="FD783" s="37"/>
      <c r="FE783" s="37"/>
      <c r="FF783" s="37"/>
      <c r="FG783" s="37"/>
      <c r="FH783" s="37"/>
      <c r="FI783" s="37"/>
      <c r="FJ783" s="37"/>
      <c r="FK783" s="37"/>
      <c r="FL783" s="37"/>
      <c r="FM783" s="37"/>
      <c r="FN783" s="37"/>
      <c r="FO783" s="37"/>
      <c r="FP783" s="37"/>
      <c r="FQ783" s="37"/>
      <c r="FR783" s="37"/>
      <c r="FS783" s="37"/>
      <c r="FT783" s="37"/>
      <c r="FU783" s="37"/>
      <c r="FV783" s="37"/>
      <c r="FW783" s="37"/>
      <c r="FX783" s="37"/>
      <c r="FY783" s="37"/>
      <c r="FZ783" s="37"/>
      <c r="GA783" s="37"/>
      <c r="GB783" s="37"/>
      <c r="GC783" s="37"/>
      <c r="GD783" s="37"/>
      <c r="GE783" s="37"/>
      <c r="GF783" s="37"/>
      <c r="GG783" s="37"/>
      <c r="GH783" s="37"/>
      <c r="GI783" s="37"/>
      <c r="GJ783" s="37"/>
      <c r="GK783" s="37"/>
      <c r="GL783" s="37"/>
      <c r="GM783" s="37"/>
      <c r="GN783" s="37"/>
      <c r="GO783" s="37"/>
      <c r="GP783" s="37"/>
      <c r="GQ783" s="37"/>
      <c r="GR783" s="37"/>
      <c r="GS783" s="37"/>
      <c r="GT783" s="37"/>
      <c r="GU783" s="37"/>
      <c r="GV783" s="37"/>
      <c r="GW783" s="37"/>
      <c r="GX783" s="37"/>
      <c r="GY783" s="37"/>
      <c r="GZ783" s="37"/>
      <c r="HA783" s="37"/>
    </row>
    <row r="784" spans="1:209" s="39" customFormat="1" ht="23.25" customHeight="1" x14ac:dyDescent="0.25">
      <c r="A784" s="40" t="s">
        <v>222</v>
      </c>
      <c r="B784" s="29" t="s">
        <v>195</v>
      </c>
      <c r="C784" s="25">
        <v>36428.57</v>
      </c>
      <c r="D784" s="41" t="s">
        <v>131</v>
      </c>
      <c r="E784" s="41" t="s">
        <v>12</v>
      </c>
      <c r="F784" s="41" t="s">
        <v>17</v>
      </c>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37"/>
      <c r="BK784" s="37"/>
      <c r="BL784" s="37"/>
      <c r="BM784" s="37"/>
      <c r="BN784" s="37"/>
      <c r="BO784" s="37"/>
      <c r="BP784" s="37"/>
      <c r="BQ784" s="37"/>
      <c r="BR784" s="37"/>
      <c r="BS784" s="37"/>
      <c r="BT784" s="37"/>
      <c r="BU784" s="37"/>
      <c r="BV784" s="37"/>
      <c r="BW784" s="37"/>
      <c r="BX784" s="37"/>
      <c r="BY784" s="37"/>
      <c r="BZ784" s="37"/>
      <c r="CA784" s="37"/>
      <c r="CB784" s="37"/>
      <c r="CC784" s="37"/>
      <c r="CD784" s="37"/>
      <c r="CE784" s="37"/>
      <c r="CF784" s="37"/>
      <c r="CG784" s="37"/>
      <c r="CH784" s="37"/>
      <c r="CI784" s="37"/>
      <c r="CJ784" s="37"/>
      <c r="CK784" s="37"/>
      <c r="CL784" s="37"/>
      <c r="CM784" s="37"/>
      <c r="CN784" s="37"/>
      <c r="CO784" s="37"/>
      <c r="CP784" s="37"/>
      <c r="CQ784" s="37"/>
      <c r="CR784" s="37"/>
      <c r="CS784" s="37"/>
      <c r="CT784" s="37"/>
      <c r="CU784" s="37"/>
      <c r="CV784" s="37"/>
      <c r="CW784" s="37"/>
      <c r="CX784" s="37"/>
      <c r="CY784" s="37"/>
      <c r="CZ784" s="37"/>
      <c r="DA784" s="37"/>
      <c r="DB784" s="37"/>
      <c r="DC784" s="37"/>
      <c r="DD784" s="37"/>
      <c r="DE784" s="37"/>
      <c r="DF784" s="37"/>
      <c r="DG784" s="37"/>
      <c r="DH784" s="37"/>
      <c r="DI784" s="37"/>
      <c r="DJ784" s="37"/>
      <c r="DK784" s="37"/>
      <c r="DL784" s="37"/>
      <c r="DM784" s="37"/>
      <c r="DN784" s="37"/>
      <c r="DO784" s="37"/>
      <c r="DP784" s="37"/>
      <c r="DQ784" s="37"/>
      <c r="DR784" s="37"/>
      <c r="DS784" s="37"/>
      <c r="DT784" s="37"/>
      <c r="DU784" s="37"/>
      <c r="DV784" s="37"/>
      <c r="DW784" s="37"/>
      <c r="DX784" s="37"/>
      <c r="DY784" s="37"/>
      <c r="DZ784" s="37"/>
      <c r="EA784" s="37"/>
      <c r="EB784" s="37"/>
      <c r="EC784" s="37"/>
      <c r="ED784" s="37"/>
      <c r="EE784" s="37"/>
      <c r="EF784" s="37"/>
      <c r="EG784" s="37"/>
      <c r="EH784" s="37"/>
      <c r="EI784" s="37"/>
      <c r="EJ784" s="37"/>
      <c r="EK784" s="37"/>
      <c r="EL784" s="37"/>
      <c r="EM784" s="37"/>
      <c r="EN784" s="37"/>
      <c r="EO784" s="37"/>
      <c r="EP784" s="37"/>
      <c r="EQ784" s="37"/>
      <c r="ER784" s="37"/>
      <c r="ES784" s="37"/>
      <c r="ET784" s="37"/>
      <c r="EU784" s="37"/>
      <c r="EV784" s="37"/>
      <c r="EW784" s="37"/>
      <c r="EX784" s="37"/>
      <c r="EY784" s="37"/>
      <c r="EZ784" s="37"/>
      <c r="FA784" s="37"/>
      <c r="FB784" s="37"/>
      <c r="FC784" s="37"/>
      <c r="FD784" s="37"/>
      <c r="FE784" s="37"/>
      <c r="FF784" s="37"/>
      <c r="FG784" s="37"/>
      <c r="FH784" s="37"/>
      <c r="FI784" s="37"/>
      <c r="FJ784" s="37"/>
      <c r="FK784" s="37"/>
      <c r="FL784" s="37"/>
      <c r="FM784" s="37"/>
      <c r="FN784" s="37"/>
      <c r="FO784" s="37"/>
      <c r="FP784" s="37"/>
      <c r="FQ784" s="37"/>
      <c r="FR784" s="37"/>
      <c r="FS784" s="37"/>
      <c r="FT784" s="37"/>
      <c r="FU784" s="37"/>
      <c r="FV784" s="37"/>
      <c r="FW784" s="37"/>
      <c r="FX784" s="37"/>
      <c r="FY784" s="37"/>
      <c r="FZ784" s="37"/>
      <c r="GA784" s="37"/>
      <c r="GB784" s="37"/>
      <c r="GC784" s="37"/>
      <c r="GD784" s="37"/>
      <c r="GE784" s="37"/>
      <c r="GF784" s="37"/>
      <c r="GG784" s="37"/>
      <c r="GH784" s="37"/>
      <c r="GI784" s="37"/>
      <c r="GJ784" s="37"/>
      <c r="GK784" s="37"/>
      <c r="GL784" s="37"/>
      <c r="GM784" s="37"/>
      <c r="GN784" s="37"/>
      <c r="GO784" s="37"/>
      <c r="GP784" s="37"/>
      <c r="GQ784" s="37"/>
      <c r="GR784" s="37"/>
      <c r="GS784" s="37"/>
      <c r="GT784" s="37"/>
      <c r="GU784" s="37"/>
      <c r="GV784" s="37"/>
      <c r="GW784" s="37"/>
      <c r="GX784" s="37"/>
      <c r="GY784" s="37"/>
      <c r="GZ784" s="37"/>
      <c r="HA784" s="37"/>
    </row>
    <row r="785" spans="1:209" s="39" customFormat="1" x14ac:dyDescent="0.25">
      <c r="A785" s="50"/>
      <c r="B785" s="124"/>
      <c r="C785" s="125"/>
      <c r="D785" s="20"/>
      <c r="E785" s="20"/>
      <c r="F785" s="20"/>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37"/>
      <c r="BK785" s="37"/>
      <c r="BL785" s="37"/>
      <c r="BM785" s="37"/>
      <c r="BN785" s="37"/>
      <c r="BO785" s="37"/>
      <c r="BP785" s="37"/>
      <c r="BQ785" s="37"/>
      <c r="BR785" s="37"/>
      <c r="BS785" s="37"/>
      <c r="BT785" s="37"/>
      <c r="BU785" s="37"/>
      <c r="BV785" s="37"/>
      <c r="BW785" s="37"/>
      <c r="BX785" s="37"/>
      <c r="BY785" s="37"/>
      <c r="BZ785" s="37"/>
      <c r="CA785" s="37"/>
      <c r="CB785" s="37"/>
      <c r="CC785" s="37"/>
      <c r="CD785" s="37"/>
      <c r="CE785" s="37"/>
      <c r="CF785" s="37"/>
      <c r="CG785" s="37"/>
      <c r="CH785" s="37"/>
      <c r="CI785" s="37"/>
      <c r="CJ785" s="37"/>
      <c r="CK785" s="37"/>
      <c r="CL785" s="37"/>
      <c r="CM785" s="37"/>
      <c r="CN785" s="37"/>
      <c r="CO785" s="37"/>
      <c r="CP785" s="37"/>
      <c r="CQ785" s="37"/>
      <c r="CR785" s="37"/>
      <c r="CS785" s="37"/>
      <c r="CT785" s="37"/>
      <c r="CU785" s="37"/>
      <c r="CV785" s="37"/>
      <c r="CW785" s="37"/>
      <c r="CX785" s="37"/>
      <c r="CY785" s="37"/>
      <c r="CZ785" s="37"/>
      <c r="DA785" s="37"/>
      <c r="DB785" s="37"/>
      <c r="DC785" s="37"/>
      <c r="DD785" s="37"/>
      <c r="DE785" s="37"/>
      <c r="DF785" s="37"/>
      <c r="DG785" s="37"/>
      <c r="DH785" s="37"/>
      <c r="DI785" s="37"/>
      <c r="DJ785" s="37"/>
      <c r="DK785" s="37"/>
      <c r="DL785" s="37"/>
      <c r="DM785" s="37"/>
      <c r="DN785" s="37"/>
      <c r="DO785" s="37"/>
      <c r="DP785" s="37"/>
      <c r="DQ785" s="37"/>
      <c r="DR785" s="37"/>
      <c r="DS785" s="37"/>
      <c r="DT785" s="37"/>
      <c r="DU785" s="37"/>
      <c r="DV785" s="37"/>
      <c r="DW785" s="37"/>
      <c r="DX785" s="37"/>
      <c r="DY785" s="37"/>
      <c r="DZ785" s="37"/>
      <c r="EA785" s="37"/>
      <c r="EB785" s="37"/>
      <c r="EC785" s="37"/>
      <c r="ED785" s="37"/>
      <c r="EE785" s="37"/>
      <c r="EF785" s="37"/>
      <c r="EG785" s="37"/>
      <c r="EH785" s="37"/>
      <c r="EI785" s="37"/>
      <c r="EJ785" s="37"/>
      <c r="EK785" s="37"/>
      <c r="EL785" s="37"/>
      <c r="EM785" s="37"/>
      <c r="EN785" s="37"/>
      <c r="EO785" s="37"/>
      <c r="EP785" s="37"/>
      <c r="EQ785" s="37"/>
      <c r="ER785" s="37"/>
      <c r="ES785" s="37"/>
      <c r="ET785" s="37"/>
      <c r="EU785" s="37"/>
      <c r="EV785" s="37"/>
      <c r="EW785" s="37"/>
      <c r="EX785" s="37"/>
      <c r="EY785" s="37"/>
      <c r="EZ785" s="37"/>
      <c r="FA785" s="37"/>
      <c r="FB785" s="37"/>
      <c r="FC785" s="37"/>
      <c r="FD785" s="37"/>
      <c r="FE785" s="37"/>
      <c r="FF785" s="37"/>
      <c r="FG785" s="37"/>
      <c r="FH785" s="37"/>
      <c r="FI785" s="37"/>
      <c r="FJ785" s="37"/>
      <c r="FK785" s="37"/>
      <c r="FL785" s="37"/>
      <c r="FM785" s="37"/>
      <c r="FN785" s="37"/>
      <c r="FO785" s="37"/>
      <c r="FP785" s="37"/>
      <c r="FQ785" s="37"/>
      <c r="FR785" s="37"/>
      <c r="FS785" s="37"/>
      <c r="FT785" s="37"/>
      <c r="FU785" s="37"/>
      <c r="FV785" s="37"/>
      <c r="FW785" s="37"/>
      <c r="FX785" s="37"/>
      <c r="FY785" s="37"/>
      <c r="FZ785" s="37"/>
      <c r="GA785" s="37"/>
      <c r="GB785" s="37"/>
      <c r="GC785" s="37"/>
      <c r="GD785" s="37"/>
      <c r="GE785" s="37"/>
      <c r="GF785" s="37"/>
      <c r="GG785" s="37"/>
      <c r="GH785" s="37"/>
      <c r="GI785" s="37"/>
      <c r="GJ785" s="37"/>
      <c r="GK785" s="37"/>
      <c r="GL785" s="37"/>
      <c r="GM785" s="37"/>
      <c r="GN785" s="37"/>
      <c r="GO785" s="37"/>
      <c r="GP785" s="37"/>
      <c r="GQ785" s="37"/>
      <c r="GR785" s="37"/>
      <c r="GS785" s="37"/>
      <c r="GT785" s="37"/>
      <c r="GU785" s="37"/>
      <c r="GV785" s="37"/>
      <c r="GW785" s="37"/>
      <c r="GX785" s="37"/>
      <c r="GY785" s="37"/>
      <c r="GZ785" s="37"/>
      <c r="HA785" s="37"/>
    </row>
    <row r="786" spans="1:209" s="39" customFormat="1" ht="30" customHeight="1" x14ac:dyDescent="0.25">
      <c r="A786" s="198" t="s">
        <v>118</v>
      </c>
      <c r="B786" s="30"/>
      <c r="C786" s="21"/>
      <c r="D786" s="20"/>
      <c r="E786" s="20"/>
      <c r="F786" s="20"/>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c r="BN786" s="37"/>
      <c r="BO786" s="37"/>
      <c r="BP786" s="37"/>
      <c r="BQ786" s="37"/>
      <c r="BR786" s="37"/>
      <c r="BS786" s="37"/>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37"/>
      <c r="CR786" s="37"/>
      <c r="CS786" s="37"/>
      <c r="CT786" s="37"/>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37"/>
      <c r="DS786" s="37"/>
      <c r="DT786" s="37"/>
      <c r="DU786" s="37"/>
      <c r="DV786" s="37"/>
      <c r="DW786" s="37"/>
      <c r="DX786" s="37"/>
      <c r="DY786" s="37"/>
      <c r="DZ786" s="37"/>
      <c r="EA786" s="37"/>
      <c r="EB786" s="37"/>
      <c r="EC786" s="37"/>
      <c r="ED786" s="37"/>
      <c r="EE786" s="37"/>
      <c r="EF786" s="37"/>
      <c r="EG786" s="37"/>
      <c r="EH786" s="37"/>
      <c r="EI786" s="37"/>
      <c r="EJ786" s="37"/>
      <c r="EK786" s="37"/>
      <c r="EL786" s="37"/>
      <c r="EM786" s="37"/>
      <c r="EN786" s="37"/>
      <c r="EO786" s="37"/>
      <c r="EP786" s="37"/>
      <c r="EQ786" s="37"/>
      <c r="ER786" s="37"/>
      <c r="ES786" s="37"/>
      <c r="ET786" s="37"/>
      <c r="EU786" s="37"/>
      <c r="EV786" s="37"/>
      <c r="EW786" s="37"/>
      <c r="EX786" s="37"/>
      <c r="EY786" s="37"/>
      <c r="EZ786" s="37"/>
      <c r="FA786" s="37"/>
      <c r="FB786" s="37"/>
      <c r="FC786" s="37"/>
      <c r="FD786" s="37"/>
      <c r="FE786" s="37"/>
      <c r="FF786" s="37"/>
      <c r="FG786" s="37"/>
      <c r="FH786" s="37"/>
      <c r="FI786" s="37"/>
      <c r="FJ786" s="37"/>
      <c r="FK786" s="37"/>
      <c r="FL786" s="37"/>
      <c r="FM786" s="37"/>
      <c r="FN786" s="37"/>
      <c r="FO786" s="37"/>
      <c r="FP786" s="37"/>
      <c r="FQ786" s="37"/>
      <c r="FR786" s="37"/>
      <c r="FS786" s="37"/>
      <c r="FT786" s="37"/>
      <c r="FU786" s="37"/>
      <c r="FV786" s="37"/>
      <c r="FW786" s="37"/>
      <c r="FX786" s="37"/>
      <c r="FY786" s="37"/>
      <c r="FZ786" s="37"/>
      <c r="GA786" s="37"/>
      <c r="GB786" s="37"/>
      <c r="GC786" s="37"/>
      <c r="GD786" s="37"/>
      <c r="GE786" s="37"/>
      <c r="GF786" s="37"/>
      <c r="GG786" s="37"/>
      <c r="GH786" s="37"/>
      <c r="GI786" s="37"/>
      <c r="GJ786" s="37"/>
      <c r="GK786" s="37"/>
      <c r="GL786" s="37"/>
      <c r="GM786" s="37"/>
      <c r="GN786" s="37"/>
      <c r="GO786" s="37"/>
      <c r="GP786" s="37"/>
      <c r="GQ786" s="37"/>
      <c r="GR786" s="37"/>
      <c r="GS786" s="37"/>
      <c r="GT786" s="37"/>
      <c r="GU786" s="37"/>
      <c r="GV786" s="37"/>
      <c r="GW786" s="37"/>
      <c r="GX786" s="37"/>
      <c r="GY786" s="37"/>
      <c r="GZ786" s="37"/>
      <c r="HA786" s="37"/>
    </row>
    <row r="787" spans="1:209" s="39" customFormat="1" ht="60" x14ac:dyDescent="0.25">
      <c r="A787" s="40" t="s">
        <v>256</v>
      </c>
      <c r="B787" s="43" t="s">
        <v>96</v>
      </c>
      <c r="C787" s="9">
        <v>707.18</v>
      </c>
      <c r="D787" s="41" t="s">
        <v>131</v>
      </c>
      <c r="E787" s="41" t="s">
        <v>37</v>
      </c>
      <c r="F787" s="41" t="s">
        <v>37</v>
      </c>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37"/>
      <c r="BK787" s="37"/>
      <c r="BL787" s="37"/>
      <c r="BM787" s="37"/>
      <c r="BN787" s="37"/>
      <c r="BO787" s="37"/>
      <c r="BP787" s="37"/>
      <c r="BQ787" s="37"/>
      <c r="BR787" s="37"/>
      <c r="BS787" s="37"/>
      <c r="BT787" s="37"/>
      <c r="BU787" s="37"/>
      <c r="BV787" s="37"/>
      <c r="BW787" s="37"/>
      <c r="BX787" s="37"/>
      <c r="BY787" s="37"/>
      <c r="BZ787" s="37"/>
      <c r="CA787" s="37"/>
      <c r="CB787" s="37"/>
      <c r="CC787" s="37"/>
      <c r="CD787" s="37"/>
      <c r="CE787" s="37"/>
      <c r="CF787" s="37"/>
      <c r="CG787" s="37"/>
      <c r="CH787" s="37"/>
      <c r="CI787" s="37"/>
      <c r="CJ787" s="37"/>
      <c r="CK787" s="37"/>
      <c r="CL787" s="37"/>
      <c r="CM787" s="37"/>
      <c r="CN787" s="37"/>
      <c r="CO787" s="37"/>
      <c r="CP787" s="37"/>
      <c r="CQ787" s="37"/>
      <c r="CR787" s="37"/>
      <c r="CS787" s="37"/>
      <c r="CT787" s="37"/>
      <c r="CU787" s="37"/>
      <c r="CV787" s="37"/>
      <c r="CW787" s="37"/>
      <c r="CX787" s="37"/>
      <c r="CY787" s="37"/>
      <c r="CZ787" s="37"/>
      <c r="DA787" s="37"/>
      <c r="DB787" s="37"/>
      <c r="DC787" s="37"/>
      <c r="DD787" s="37"/>
      <c r="DE787" s="37"/>
      <c r="DF787" s="37"/>
      <c r="DG787" s="37"/>
      <c r="DH787" s="37"/>
      <c r="DI787" s="37"/>
      <c r="DJ787" s="37"/>
      <c r="DK787" s="37"/>
      <c r="DL787" s="37"/>
      <c r="DM787" s="37"/>
      <c r="DN787" s="37"/>
      <c r="DO787" s="37"/>
      <c r="DP787" s="37"/>
      <c r="DQ787" s="37"/>
      <c r="DR787" s="37"/>
      <c r="DS787" s="37"/>
      <c r="DT787" s="37"/>
      <c r="DU787" s="37"/>
      <c r="DV787" s="37"/>
      <c r="DW787" s="37"/>
      <c r="DX787" s="37"/>
      <c r="DY787" s="37"/>
      <c r="DZ787" s="37"/>
      <c r="EA787" s="37"/>
      <c r="EB787" s="37"/>
      <c r="EC787" s="37"/>
      <c r="ED787" s="37"/>
      <c r="EE787" s="37"/>
      <c r="EF787" s="37"/>
      <c r="EG787" s="37"/>
      <c r="EH787" s="37"/>
      <c r="EI787" s="37"/>
      <c r="EJ787" s="37"/>
      <c r="EK787" s="37"/>
      <c r="EL787" s="37"/>
      <c r="EM787" s="37"/>
      <c r="EN787" s="37"/>
      <c r="EO787" s="37"/>
      <c r="EP787" s="37"/>
      <c r="EQ787" s="37"/>
      <c r="ER787" s="37"/>
      <c r="ES787" s="37"/>
      <c r="ET787" s="37"/>
      <c r="EU787" s="37"/>
      <c r="EV787" s="37"/>
      <c r="EW787" s="37"/>
      <c r="EX787" s="37"/>
      <c r="EY787" s="37"/>
      <c r="EZ787" s="37"/>
      <c r="FA787" s="37"/>
      <c r="FB787" s="37"/>
      <c r="FC787" s="37"/>
      <c r="FD787" s="37"/>
      <c r="FE787" s="37"/>
      <c r="FF787" s="37"/>
      <c r="FG787" s="37"/>
      <c r="FH787" s="37"/>
      <c r="FI787" s="37"/>
      <c r="FJ787" s="37"/>
      <c r="FK787" s="37"/>
      <c r="FL787" s="37"/>
      <c r="FM787" s="37"/>
      <c r="FN787" s="37"/>
      <c r="FO787" s="37"/>
      <c r="FP787" s="37"/>
      <c r="FQ787" s="37"/>
      <c r="FR787" s="37"/>
      <c r="FS787" s="37"/>
      <c r="FT787" s="37"/>
      <c r="FU787" s="37"/>
      <c r="FV787" s="37"/>
      <c r="FW787" s="37"/>
      <c r="FX787" s="37"/>
      <c r="FY787" s="37"/>
      <c r="FZ787" s="37"/>
      <c r="GA787" s="37"/>
      <c r="GB787" s="37"/>
      <c r="GC787" s="37"/>
      <c r="GD787" s="37"/>
      <c r="GE787" s="37"/>
      <c r="GF787" s="37"/>
      <c r="GG787" s="37"/>
      <c r="GH787" s="37"/>
      <c r="GI787" s="37"/>
      <c r="GJ787" s="37"/>
      <c r="GK787" s="37"/>
      <c r="GL787" s="37"/>
      <c r="GM787" s="37"/>
      <c r="GN787" s="37"/>
      <c r="GO787" s="37"/>
      <c r="GP787" s="37"/>
      <c r="GQ787" s="37"/>
      <c r="GR787" s="37"/>
      <c r="GS787" s="37"/>
      <c r="GT787" s="37"/>
      <c r="GU787" s="37"/>
      <c r="GV787" s="37"/>
      <c r="GW787" s="37"/>
      <c r="GX787" s="37"/>
      <c r="GY787" s="37"/>
      <c r="GZ787" s="37"/>
      <c r="HA787" s="37"/>
    </row>
    <row r="788" spans="1:209" s="39" customFormat="1" ht="48" x14ac:dyDescent="0.25">
      <c r="A788" s="40" t="s">
        <v>121</v>
      </c>
      <c r="B788" s="199" t="s">
        <v>122</v>
      </c>
      <c r="C788" s="76">
        <v>4212</v>
      </c>
      <c r="D788" s="23" t="s">
        <v>102</v>
      </c>
      <c r="E788" s="23" t="s">
        <v>108</v>
      </c>
      <c r="F788" s="23" t="s">
        <v>103</v>
      </c>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c r="BN788" s="37"/>
      <c r="BO788" s="37"/>
      <c r="BP788" s="37"/>
      <c r="BQ788" s="37"/>
      <c r="BR788" s="37"/>
      <c r="BS788" s="37"/>
      <c r="BT788" s="37"/>
      <c r="BU788" s="37"/>
      <c r="BV788" s="37"/>
      <c r="BW788" s="37"/>
      <c r="BX788" s="37"/>
      <c r="BY788" s="37"/>
      <c r="BZ788" s="37"/>
      <c r="CA788" s="37"/>
      <c r="CB788" s="37"/>
      <c r="CC788" s="37"/>
      <c r="CD788" s="37"/>
      <c r="CE788" s="37"/>
      <c r="CF788" s="37"/>
      <c r="CG788" s="37"/>
      <c r="CH788" s="37"/>
      <c r="CI788" s="37"/>
      <c r="CJ788" s="37"/>
      <c r="CK788" s="37"/>
      <c r="CL788" s="37"/>
      <c r="CM788" s="37"/>
      <c r="CN788" s="37"/>
      <c r="CO788" s="37"/>
      <c r="CP788" s="37"/>
      <c r="CQ788" s="37"/>
      <c r="CR788" s="37"/>
      <c r="CS788" s="37"/>
      <c r="CT788" s="37"/>
      <c r="CU788" s="37"/>
      <c r="CV788" s="37"/>
      <c r="CW788" s="37"/>
      <c r="CX788" s="37"/>
      <c r="CY788" s="37"/>
      <c r="CZ788" s="37"/>
      <c r="DA788" s="37"/>
      <c r="DB788" s="37"/>
      <c r="DC788" s="37"/>
      <c r="DD788" s="37"/>
      <c r="DE788" s="37"/>
      <c r="DF788" s="37"/>
      <c r="DG788" s="37"/>
      <c r="DH788" s="37"/>
      <c r="DI788" s="37"/>
      <c r="DJ788" s="37"/>
      <c r="DK788" s="37"/>
      <c r="DL788" s="37"/>
      <c r="DM788" s="37"/>
      <c r="DN788" s="37"/>
      <c r="DO788" s="37"/>
      <c r="DP788" s="37"/>
      <c r="DQ788" s="37"/>
      <c r="DR788" s="37"/>
      <c r="DS788" s="37"/>
      <c r="DT788" s="37"/>
      <c r="DU788" s="37"/>
      <c r="DV788" s="37"/>
      <c r="DW788" s="37"/>
      <c r="DX788" s="37"/>
      <c r="DY788" s="37"/>
      <c r="DZ788" s="37"/>
      <c r="EA788" s="37"/>
      <c r="EB788" s="37"/>
      <c r="EC788" s="37"/>
      <c r="ED788" s="37"/>
      <c r="EE788" s="37"/>
      <c r="EF788" s="37"/>
      <c r="EG788" s="37"/>
      <c r="EH788" s="37"/>
      <c r="EI788" s="37"/>
      <c r="EJ788" s="37"/>
      <c r="EK788" s="37"/>
      <c r="EL788" s="37"/>
      <c r="EM788" s="37"/>
      <c r="EN788" s="37"/>
      <c r="EO788" s="37"/>
      <c r="EP788" s="37"/>
      <c r="EQ788" s="37"/>
      <c r="ER788" s="37"/>
      <c r="ES788" s="37"/>
      <c r="ET788" s="37"/>
      <c r="EU788" s="37"/>
      <c r="EV788" s="37"/>
      <c r="EW788" s="37"/>
      <c r="EX788" s="37"/>
      <c r="EY788" s="37"/>
      <c r="EZ788" s="37"/>
      <c r="FA788" s="37"/>
      <c r="FB788" s="37"/>
      <c r="FC788" s="37"/>
      <c r="FD788" s="37"/>
      <c r="FE788" s="37"/>
      <c r="FF788" s="37"/>
      <c r="FG788" s="37"/>
      <c r="FH788" s="37"/>
      <c r="FI788" s="37"/>
      <c r="FJ788" s="37"/>
      <c r="FK788" s="37"/>
      <c r="FL788" s="37"/>
      <c r="FM788" s="37"/>
      <c r="FN788" s="37"/>
      <c r="FO788" s="37"/>
      <c r="FP788" s="37"/>
      <c r="FQ788" s="37"/>
      <c r="FR788" s="37"/>
      <c r="FS788" s="37"/>
      <c r="FT788" s="37"/>
      <c r="FU788" s="37"/>
      <c r="FV788" s="37"/>
      <c r="FW788" s="37"/>
      <c r="FX788" s="37"/>
      <c r="FY788" s="37"/>
      <c r="FZ788" s="37"/>
      <c r="GA788" s="37"/>
      <c r="GB788" s="37"/>
      <c r="GC788" s="37"/>
      <c r="GD788" s="37"/>
      <c r="GE788" s="37"/>
      <c r="GF788" s="37"/>
      <c r="GG788" s="37"/>
      <c r="GH788" s="37"/>
      <c r="GI788" s="37"/>
      <c r="GJ788" s="37"/>
      <c r="GK788" s="37"/>
      <c r="GL788" s="37"/>
      <c r="GM788" s="37"/>
      <c r="GN788" s="37"/>
      <c r="GO788" s="37"/>
      <c r="GP788" s="37"/>
      <c r="GQ788" s="37"/>
      <c r="GR788" s="37"/>
      <c r="GS788" s="37"/>
      <c r="GT788" s="37"/>
      <c r="GU788" s="37"/>
      <c r="GV788" s="37"/>
      <c r="GW788" s="37"/>
      <c r="GX788" s="37"/>
      <c r="GY788" s="37"/>
      <c r="GZ788" s="37"/>
      <c r="HA788" s="37"/>
    </row>
    <row r="789" spans="1:209" s="39" customFormat="1" ht="36" x14ac:dyDescent="0.25">
      <c r="A789" s="14" t="s">
        <v>132</v>
      </c>
      <c r="B789" s="131" t="s">
        <v>133</v>
      </c>
      <c r="C789" s="66">
        <v>1243</v>
      </c>
      <c r="D789" s="4" t="s">
        <v>131</v>
      </c>
      <c r="E789" s="4" t="s">
        <v>17</v>
      </c>
      <c r="F789" s="4" t="s">
        <v>17</v>
      </c>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37"/>
      <c r="BK789" s="37"/>
      <c r="BL789" s="37"/>
      <c r="BM789" s="37"/>
      <c r="BN789" s="37"/>
      <c r="BO789" s="37"/>
      <c r="BP789" s="37"/>
      <c r="BQ789" s="37"/>
      <c r="BR789" s="37"/>
      <c r="BS789" s="37"/>
      <c r="BT789" s="37"/>
      <c r="BU789" s="37"/>
      <c r="BV789" s="37"/>
      <c r="BW789" s="37"/>
      <c r="BX789" s="37"/>
      <c r="BY789" s="37"/>
      <c r="BZ789" s="37"/>
      <c r="CA789" s="37"/>
      <c r="CB789" s="37"/>
      <c r="CC789" s="37"/>
      <c r="CD789" s="37"/>
      <c r="CE789" s="37"/>
      <c r="CF789" s="37"/>
      <c r="CG789" s="37"/>
      <c r="CH789" s="37"/>
      <c r="CI789" s="37"/>
      <c r="CJ789" s="37"/>
      <c r="CK789" s="37"/>
      <c r="CL789" s="37"/>
      <c r="CM789" s="37"/>
      <c r="CN789" s="37"/>
      <c r="CO789" s="37"/>
      <c r="CP789" s="37"/>
      <c r="CQ789" s="37"/>
      <c r="CR789" s="37"/>
      <c r="CS789" s="37"/>
      <c r="CT789" s="37"/>
      <c r="CU789" s="37"/>
      <c r="CV789" s="37"/>
      <c r="CW789" s="37"/>
      <c r="CX789" s="37"/>
      <c r="CY789" s="37"/>
      <c r="CZ789" s="37"/>
      <c r="DA789" s="37"/>
      <c r="DB789" s="37"/>
      <c r="DC789" s="37"/>
      <c r="DD789" s="37"/>
      <c r="DE789" s="37"/>
      <c r="DF789" s="37"/>
      <c r="DG789" s="37"/>
      <c r="DH789" s="37"/>
      <c r="DI789" s="37"/>
      <c r="DJ789" s="37"/>
      <c r="DK789" s="37"/>
      <c r="DL789" s="37"/>
      <c r="DM789" s="37"/>
      <c r="DN789" s="37"/>
      <c r="DO789" s="37"/>
      <c r="DP789" s="37"/>
      <c r="DQ789" s="37"/>
      <c r="DR789" s="37"/>
      <c r="DS789" s="37"/>
      <c r="DT789" s="37"/>
      <c r="DU789" s="37"/>
      <c r="DV789" s="37"/>
      <c r="DW789" s="37"/>
      <c r="DX789" s="37"/>
      <c r="DY789" s="37"/>
      <c r="DZ789" s="37"/>
      <c r="EA789" s="37"/>
      <c r="EB789" s="37"/>
      <c r="EC789" s="37"/>
      <c r="ED789" s="37"/>
      <c r="EE789" s="37"/>
      <c r="EF789" s="37"/>
      <c r="EG789" s="37"/>
      <c r="EH789" s="37"/>
      <c r="EI789" s="37"/>
      <c r="EJ789" s="37"/>
      <c r="EK789" s="37"/>
      <c r="EL789" s="37"/>
      <c r="EM789" s="37"/>
      <c r="EN789" s="37"/>
      <c r="EO789" s="37"/>
      <c r="EP789" s="37"/>
      <c r="EQ789" s="37"/>
      <c r="ER789" s="37"/>
      <c r="ES789" s="37"/>
      <c r="ET789" s="37"/>
      <c r="EU789" s="37"/>
      <c r="EV789" s="37"/>
      <c r="EW789" s="37"/>
      <c r="EX789" s="37"/>
      <c r="EY789" s="37"/>
      <c r="EZ789" s="37"/>
      <c r="FA789" s="37"/>
      <c r="FB789" s="37"/>
      <c r="FC789" s="37"/>
      <c r="FD789" s="37"/>
      <c r="FE789" s="37"/>
      <c r="FF789" s="37"/>
      <c r="FG789" s="37"/>
      <c r="FH789" s="37"/>
      <c r="FI789" s="37"/>
      <c r="FJ789" s="37"/>
      <c r="FK789" s="37"/>
      <c r="FL789" s="37"/>
      <c r="FM789" s="37"/>
      <c r="FN789" s="37"/>
      <c r="FO789" s="37"/>
      <c r="FP789" s="37"/>
      <c r="FQ789" s="37"/>
      <c r="FR789" s="37"/>
      <c r="FS789" s="37"/>
      <c r="FT789" s="37"/>
      <c r="FU789" s="37"/>
      <c r="FV789" s="37"/>
      <c r="FW789" s="37"/>
      <c r="FX789" s="37"/>
      <c r="FY789" s="37"/>
      <c r="FZ789" s="37"/>
      <c r="GA789" s="37"/>
      <c r="GB789" s="37"/>
      <c r="GC789" s="37"/>
      <c r="GD789" s="37"/>
      <c r="GE789" s="37"/>
      <c r="GF789" s="37"/>
      <c r="GG789" s="37"/>
      <c r="GH789" s="37"/>
      <c r="GI789" s="37"/>
      <c r="GJ789" s="37"/>
      <c r="GK789" s="37"/>
      <c r="GL789" s="37"/>
      <c r="GM789" s="37"/>
      <c r="GN789" s="37"/>
      <c r="GO789" s="37"/>
      <c r="GP789" s="37"/>
      <c r="GQ789" s="37"/>
      <c r="GR789" s="37"/>
      <c r="GS789" s="37"/>
      <c r="GT789" s="37"/>
      <c r="GU789" s="37"/>
      <c r="GV789" s="37"/>
      <c r="GW789" s="37"/>
      <c r="GX789" s="37"/>
      <c r="GY789" s="37"/>
      <c r="GZ789" s="37"/>
      <c r="HA789" s="37"/>
    </row>
    <row r="790" spans="1:209" s="39" customFormat="1" ht="36" x14ac:dyDescent="0.25">
      <c r="A790" s="40" t="s">
        <v>132</v>
      </c>
      <c r="B790" s="29" t="s">
        <v>133</v>
      </c>
      <c r="C790" s="25">
        <v>1243</v>
      </c>
      <c r="D790" s="41" t="s">
        <v>131</v>
      </c>
      <c r="E790" s="41" t="s">
        <v>17</v>
      </c>
      <c r="F790" s="41" t="s">
        <v>17</v>
      </c>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37"/>
      <c r="BK790" s="37"/>
      <c r="BL790" s="37"/>
      <c r="BM790" s="37"/>
      <c r="BN790" s="37"/>
      <c r="BO790" s="37"/>
      <c r="BP790" s="37"/>
      <c r="BQ790" s="37"/>
      <c r="BR790" s="37"/>
      <c r="BS790" s="37"/>
      <c r="BT790" s="37"/>
      <c r="BU790" s="37"/>
      <c r="BV790" s="37"/>
      <c r="BW790" s="37"/>
      <c r="BX790" s="37"/>
      <c r="BY790" s="37"/>
      <c r="BZ790" s="37"/>
      <c r="CA790" s="37"/>
      <c r="CB790" s="37"/>
      <c r="CC790" s="37"/>
      <c r="CD790" s="37"/>
      <c r="CE790" s="37"/>
      <c r="CF790" s="37"/>
      <c r="CG790" s="37"/>
      <c r="CH790" s="37"/>
      <c r="CI790" s="37"/>
      <c r="CJ790" s="37"/>
      <c r="CK790" s="37"/>
      <c r="CL790" s="37"/>
      <c r="CM790" s="37"/>
      <c r="CN790" s="37"/>
      <c r="CO790" s="37"/>
      <c r="CP790" s="37"/>
      <c r="CQ790" s="37"/>
      <c r="CR790" s="37"/>
      <c r="CS790" s="37"/>
      <c r="CT790" s="37"/>
      <c r="CU790" s="37"/>
      <c r="CV790" s="37"/>
      <c r="CW790" s="37"/>
      <c r="CX790" s="37"/>
      <c r="CY790" s="37"/>
      <c r="CZ790" s="37"/>
      <c r="DA790" s="37"/>
      <c r="DB790" s="37"/>
      <c r="DC790" s="37"/>
      <c r="DD790" s="37"/>
      <c r="DE790" s="37"/>
      <c r="DF790" s="37"/>
      <c r="DG790" s="37"/>
      <c r="DH790" s="37"/>
      <c r="DI790" s="37"/>
      <c r="DJ790" s="37"/>
      <c r="DK790" s="37"/>
      <c r="DL790" s="37"/>
      <c r="DM790" s="37"/>
      <c r="DN790" s="37"/>
      <c r="DO790" s="37"/>
      <c r="DP790" s="37"/>
      <c r="DQ790" s="37"/>
      <c r="DR790" s="37"/>
      <c r="DS790" s="37"/>
      <c r="DT790" s="37"/>
      <c r="DU790" s="37"/>
      <c r="DV790" s="37"/>
      <c r="DW790" s="37"/>
      <c r="DX790" s="37"/>
      <c r="DY790" s="37"/>
      <c r="DZ790" s="37"/>
      <c r="EA790" s="37"/>
      <c r="EB790" s="37"/>
      <c r="EC790" s="37"/>
      <c r="ED790" s="37"/>
      <c r="EE790" s="37"/>
      <c r="EF790" s="37"/>
      <c r="EG790" s="37"/>
      <c r="EH790" s="37"/>
      <c r="EI790" s="37"/>
      <c r="EJ790" s="37"/>
      <c r="EK790" s="37"/>
      <c r="EL790" s="37"/>
      <c r="EM790" s="37"/>
      <c r="EN790" s="37"/>
      <c r="EO790" s="37"/>
      <c r="EP790" s="37"/>
      <c r="EQ790" s="37"/>
      <c r="ER790" s="37"/>
      <c r="ES790" s="37"/>
      <c r="ET790" s="37"/>
      <c r="EU790" s="37"/>
      <c r="EV790" s="37"/>
      <c r="EW790" s="37"/>
      <c r="EX790" s="37"/>
      <c r="EY790" s="37"/>
      <c r="EZ790" s="37"/>
      <c r="FA790" s="37"/>
      <c r="FB790" s="37"/>
      <c r="FC790" s="37"/>
      <c r="FD790" s="37"/>
      <c r="FE790" s="37"/>
      <c r="FF790" s="37"/>
      <c r="FG790" s="37"/>
      <c r="FH790" s="37"/>
      <c r="FI790" s="37"/>
      <c r="FJ790" s="37"/>
      <c r="FK790" s="37"/>
      <c r="FL790" s="37"/>
      <c r="FM790" s="37"/>
      <c r="FN790" s="37"/>
      <c r="FO790" s="37"/>
      <c r="FP790" s="37"/>
      <c r="FQ790" s="37"/>
      <c r="FR790" s="37"/>
      <c r="FS790" s="37"/>
      <c r="FT790" s="37"/>
      <c r="FU790" s="37"/>
      <c r="FV790" s="37"/>
      <c r="FW790" s="37"/>
      <c r="FX790" s="37"/>
      <c r="FY790" s="37"/>
      <c r="FZ790" s="37"/>
      <c r="GA790" s="37"/>
      <c r="GB790" s="37"/>
      <c r="GC790" s="37"/>
      <c r="GD790" s="37"/>
      <c r="GE790" s="37"/>
      <c r="GF790" s="37"/>
      <c r="GG790" s="37"/>
      <c r="GH790" s="37"/>
      <c r="GI790" s="37"/>
      <c r="GJ790" s="37"/>
      <c r="GK790" s="37"/>
      <c r="GL790" s="37"/>
      <c r="GM790" s="37"/>
      <c r="GN790" s="37"/>
      <c r="GO790" s="37"/>
      <c r="GP790" s="37"/>
      <c r="GQ790" s="37"/>
      <c r="GR790" s="37"/>
      <c r="GS790" s="37"/>
      <c r="GT790" s="37"/>
      <c r="GU790" s="37"/>
      <c r="GV790" s="37"/>
      <c r="GW790" s="37"/>
      <c r="GX790" s="37"/>
      <c r="GY790" s="37"/>
      <c r="GZ790" s="37"/>
      <c r="HA790" s="37"/>
    </row>
    <row r="792" spans="1:209" s="39" customFormat="1" ht="36" x14ac:dyDescent="0.25">
      <c r="A792" s="40" t="s">
        <v>123</v>
      </c>
      <c r="B792" s="29" t="s">
        <v>124</v>
      </c>
      <c r="C792" s="25">
        <v>122</v>
      </c>
      <c r="D792" s="41" t="s">
        <v>102</v>
      </c>
      <c r="E792" s="41" t="s">
        <v>37</v>
      </c>
      <c r="F792" s="41" t="s">
        <v>37</v>
      </c>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37"/>
      <c r="BK792" s="37"/>
      <c r="BL792" s="37"/>
      <c r="BM792" s="37"/>
      <c r="BN792" s="37"/>
      <c r="BO792" s="37"/>
      <c r="BP792" s="37"/>
      <c r="BQ792" s="37"/>
      <c r="BR792" s="37"/>
      <c r="BS792" s="37"/>
      <c r="BT792" s="37"/>
      <c r="BU792" s="37"/>
      <c r="BV792" s="37"/>
      <c r="BW792" s="37"/>
      <c r="BX792" s="37"/>
      <c r="BY792" s="37"/>
      <c r="BZ792" s="37"/>
      <c r="CA792" s="37"/>
      <c r="CB792" s="37"/>
      <c r="CC792" s="37"/>
      <c r="CD792" s="37"/>
      <c r="CE792" s="37"/>
      <c r="CF792" s="37"/>
      <c r="CG792" s="37"/>
      <c r="CH792" s="37"/>
      <c r="CI792" s="37"/>
      <c r="CJ792" s="37"/>
      <c r="CK792" s="37"/>
      <c r="CL792" s="37"/>
      <c r="CM792" s="37"/>
      <c r="CN792" s="37"/>
      <c r="CO792" s="37"/>
      <c r="CP792" s="37"/>
      <c r="CQ792" s="37"/>
      <c r="CR792" s="37"/>
      <c r="CS792" s="37"/>
      <c r="CT792" s="37"/>
      <c r="CU792" s="37"/>
      <c r="CV792" s="37"/>
      <c r="CW792" s="37"/>
      <c r="CX792" s="37"/>
      <c r="CY792" s="37"/>
      <c r="CZ792" s="37"/>
      <c r="DA792" s="37"/>
      <c r="DB792" s="37"/>
      <c r="DC792" s="37"/>
      <c r="DD792" s="37"/>
      <c r="DE792" s="37"/>
      <c r="DF792" s="37"/>
      <c r="DG792" s="37"/>
      <c r="DH792" s="37"/>
      <c r="DI792" s="37"/>
      <c r="DJ792" s="37"/>
      <c r="DK792" s="37"/>
      <c r="DL792" s="37"/>
      <c r="DM792" s="37"/>
      <c r="DN792" s="37"/>
      <c r="DO792" s="37"/>
      <c r="DP792" s="37"/>
      <c r="DQ792" s="37"/>
      <c r="DR792" s="37"/>
      <c r="DS792" s="37"/>
      <c r="DT792" s="37"/>
      <c r="DU792" s="37"/>
      <c r="DV792" s="37"/>
      <c r="DW792" s="37"/>
      <c r="DX792" s="37"/>
      <c r="DY792" s="37"/>
      <c r="DZ792" s="37"/>
      <c r="EA792" s="37"/>
      <c r="EB792" s="37"/>
      <c r="EC792" s="37"/>
      <c r="ED792" s="37"/>
      <c r="EE792" s="37"/>
      <c r="EF792" s="37"/>
      <c r="EG792" s="37"/>
      <c r="EH792" s="37"/>
      <c r="EI792" s="37"/>
      <c r="EJ792" s="37"/>
      <c r="EK792" s="37"/>
      <c r="EL792" s="37"/>
      <c r="EM792" s="37"/>
      <c r="EN792" s="37"/>
      <c r="EO792" s="37"/>
      <c r="EP792" s="37"/>
      <c r="EQ792" s="37"/>
      <c r="ER792" s="37"/>
      <c r="ES792" s="37"/>
      <c r="ET792" s="37"/>
      <c r="EU792" s="37"/>
      <c r="EV792" s="37"/>
      <c r="EW792" s="37"/>
      <c r="EX792" s="37"/>
      <c r="EY792" s="37"/>
      <c r="EZ792" s="37"/>
      <c r="FA792" s="37"/>
      <c r="FB792" s="37"/>
      <c r="FC792" s="37"/>
      <c r="FD792" s="37"/>
      <c r="FE792" s="37"/>
      <c r="FF792" s="37"/>
      <c r="FG792" s="37"/>
      <c r="FH792" s="37"/>
      <c r="FI792" s="37"/>
      <c r="FJ792" s="37"/>
      <c r="FK792" s="37"/>
      <c r="FL792" s="37"/>
      <c r="FM792" s="37"/>
      <c r="FN792" s="37"/>
      <c r="FO792" s="37"/>
      <c r="FP792" s="37"/>
      <c r="FQ792" s="37"/>
      <c r="FR792" s="37"/>
      <c r="FS792" s="37"/>
      <c r="FT792" s="37"/>
      <c r="FU792" s="37"/>
      <c r="FV792" s="37"/>
      <c r="FW792" s="37"/>
      <c r="FX792" s="37"/>
      <c r="FY792" s="37"/>
      <c r="FZ792" s="37"/>
      <c r="GA792" s="37"/>
      <c r="GB792" s="37"/>
      <c r="GC792" s="37"/>
      <c r="GD792" s="37"/>
      <c r="GE792" s="37"/>
      <c r="GF792" s="37"/>
      <c r="GG792" s="37"/>
      <c r="GH792" s="37"/>
      <c r="GI792" s="37"/>
      <c r="GJ792" s="37"/>
      <c r="GK792" s="37"/>
      <c r="GL792" s="37"/>
      <c r="GM792" s="37"/>
      <c r="GN792" s="37"/>
      <c r="GO792" s="37"/>
      <c r="GP792" s="37"/>
      <c r="GQ792" s="37"/>
      <c r="GR792" s="37"/>
      <c r="GS792" s="37"/>
      <c r="GT792" s="37"/>
      <c r="GU792" s="37"/>
      <c r="GV792" s="37"/>
      <c r="GW792" s="37"/>
      <c r="GX792" s="37"/>
      <c r="GY792" s="37"/>
      <c r="GZ792" s="37"/>
      <c r="HA792" s="37"/>
    </row>
    <row r="793" spans="1:209" s="39" customFormat="1" ht="36" x14ac:dyDescent="0.25">
      <c r="A793" s="40" t="s">
        <v>125</v>
      </c>
      <c r="B793" s="29" t="s">
        <v>124</v>
      </c>
      <c r="C793" s="25">
        <v>50</v>
      </c>
      <c r="D793" s="41" t="s">
        <v>102</v>
      </c>
      <c r="E793" s="41" t="s">
        <v>37</v>
      </c>
      <c r="F793" s="41" t="s">
        <v>37</v>
      </c>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c r="BL793" s="37"/>
      <c r="BM793" s="37"/>
      <c r="BN793" s="37"/>
      <c r="BO793" s="37"/>
      <c r="BP793" s="37"/>
      <c r="BQ793" s="37"/>
      <c r="BR793" s="37"/>
      <c r="BS793" s="37"/>
      <c r="BT793" s="37"/>
      <c r="BU793" s="37"/>
      <c r="BV793" s="37"/>
      <c r="BW793" s="37"/>
      <c r="BX793" s="37"/>
      <c r="BY793" s="37"/>
      <c r="BZ793" s="37"/>
      <c r="CA793" s="37"/>
      <c r="CB793" s="37"/>
      <c r="CC793" s="37"/>
      <c r="CD793" s="37"/>
      <c r="CE793" s="37"/>
      <c r="CF793" s="37"/>
      <c r="CG793" s="37"/>
      <c r="CH793" s="37"/>
      <c r="CI793" s="37"/>
      <c r="CJ793" s="37"/>
      <c r="CK793" s="37"/>
      <c r="CL793" s="37"/>
      <c r="CM793" s="37"/>
      <c r="CN793" s="37"/>
      <c r="CO793" s="37"/>
      <c r="CP793" s="37"/>
      <c r="CQ793" s="37"/>
      <c r="CR793" s="37"/>
      <c r="CS793" s="37"/>
      <c r="CT793" s="37"/>
      <c r="CU793" s="37"/>
      <c r="CV793" s="37"/>
      <c r="CW793" s="37"/>
      <c r="CX793" s="37"/>
      <c r="CY793" s="37"/>
      <c r="CZ793" s="37"/>
      <c r="DA793" s="37"/>
      <c r="DB793" s="37"/>
      <c r="DC793" s="37"/>
      <c r="DD793" s="37"/>
      <c r="DE793" s="37"/>
      <c r="DF793" s="37"/>
      <c r="DG793" s="37"/>
      <c r="DH793" s="37"/>
      <c r="DI793" s="37"/>
      <c r="DJ793" s="37"/>
      <c r="DK793" s="37"/>
      <c r="DL793" s="37"/>
      <c r="DM793" s="37"/>
      <c r="DN793" s="37"/>
      <c r="DO793" s="37"/>
      <c r="DP793" s="37"/>
      <c r="DQ793" s="37"/>
      <c r="DR793" s="37"/>
      <c r="DS793" s="37"/>
      <c r="DT793" s="37"/>
      <c r="DU793" s="37"/>
      <c r="DV793" s="37"/>
      <c r="DW793" s="37"/>
      <c r="DX793" s="37"/>
      <c r="DY793" s="37"/>
      <c r="DZ793" s="37"/>
      <c r="EA793" s="37"/>
      <c r="EB793" s="37"/>
      <c r="EC793" s="37"/>
      <c r="ED793" s="37"/>
      <c r="EE793" s="37"/>
      <c r="EF793" s="37"/>
      <c r="EG793" s="37"/>
      <c r="EH793" s="37"/>
      <c r="EI793" s="37"/>
      <c r="EJ793" s="37"/>
      <c r="EK793" s="37"/>
      <c r="EL793" s="37"/>
      <c r="EM793" s="37"/>
      <c r="EN793" s="37"/>
      <c r="EO793" s="37"/>
      <c r="EP793" s="37"/>
      <c r="EQ793" s="37"/>
      <c r="ER793" s="37"/>
      <c r="ES793" s="37"/>
      <c r="ET793" s="37"/>
      <c r="EU793" s="37"/>
      <c r="EV793" s="37"/>
      <c r="EW793" s="37"/>
      <c r="EX793" s="37"/>
      <c r="EY793" s="37"/>
      <c r="EZ793" s="37"/>
      <c r="FA793" s="37"/>
      <c r="FB793" s="37"/>
      <c r="FC793" s="37"/>
      <c r="FD793" s="37"/>
      <c r="FE793" s="37"/>
      <c r="FF793" s="37"/>
      <c r="FG793" s="37"/>
      <c r="FH793" s="37"/>
      <c r="FI793" s="37"/>
      <c r="FJ793" s="37"/>
      <c r="FK793" s="37"/>
      <c r="FL793" s="37"/>
      <c r="FM793" s="37"/>
      <c r="FN793" s="37"/>
      <c r="FO793" s="37"/>
      <c r="FP793" s="37"/>
      <c r="FQ793" s="37"/>
      <c r="FR793" s="37"/>
      <c r="FS793" s="37"/>
      <c r="FT793" s="37"/>
      <c r="FU793" s="37"/>
      <c r="FV793" s="37"/>
      <c r="FW793" s="37"/>
      <c r="FX793" s="37"/>
      <c r="FY793" s="37"/>
      <c r="FZ793" s="37"/>
      <c r="GA793" s="37"/>
      <c r="GB793" s="37"/>
      <c r="GC793" s="37"/>
      <c r="GD793" s="37"/>
      <c r="GE793" s="37"/>
      <c r="GF793" s="37"/>
      <c r="GG793" s="37"/>
      <c r="GH793" s="37"/>
      <c r="GI793" s="37"/>
      <c r="GJ793" s="37"/>
      <c r="GK793" s="37"/>
      <c r="GL793" s="37"/>
      <c r="GM793" s="37"/>
      <c r="GN793" s="37"/>
      <c r="GO793" s="37"/>
      <c r="GP793" s="37"/>
      <c r="GQ793" s="37"/>
      <c r="GR793" s="37"/>
      <c r="GS793" s="37"/>
      <c r="GT793" s="37"/>
      <c r="GU793" s="37"/>
      <c r="GV793" s="37"/>
      <c r="GW793" s="37"/>
      <c r="GX793" s="37"/>
      <c r="GY793" s="37"/>
      <c r="GZ793" s="37"/>
      <c r="HA793" s="37"/>
    </row>
    <row r="794" spans="1:209" s="39" customFormat="1" ht="20.25" customHeight="1" x14ac:dyDescent="0.25">
      <c r="A794" s="40" t="s">
        <v>177</v>
      </c>
      <c r="B794" s="29" t="s">
        <v>107</v>
      </c>
      <c r="C794" s="25">
        <v>27000</v>
      </c>
      <c r="D794" s="41" t="s">
        <v>131</v>
      </c>
      <c r="E794" s="41" t="s">
        <v>103</v>
      </c>
      <c r="F794" s="41" t="s">
        <v>90</v>
      </c>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37"/>
      <c r="BK794" s="37"/>
      <c r="BL794" s="37"/>
      <c r="BM794" s="37"/>
      <c r="BN794" s="37"/>
      <c r="BO794" s="37"/>
      <c r="BP794" s="37"/>
      <c r="BQ794" s="37"/>
      <c r="BR794" s="37"/>
      <c r="BS794" s="37"/>
      <c r="BT794" s="37"/>
      <c r="BU794" s="37"/>
      <c r="BV794" s="37"/>
      <c r="BW794" s="37"/>
      <c r="BX794" s="37"/>
      <c r="BY794" s="37"/>
      <c r="BZ794" s="37"/>
      <c r="CA794" s="37"/>
      <c r="CB794" s="37"/>
      <c r="CC794" s="37"/>
      <c r="CD794" s="37"/>
      <c r="CE794" s="37"/>
      <c r="CF794" s="37"/>
      <c r="CG794" s="37"/>
      <c r="CH794" s="37"/>
      <c r="CI794" s="37"/>
      <c r="CJ794" s="37"/>
      <c r="CK794" s="37"/>
      <c r="CL794" s="37"/>
      <c r="CM794" s="37"/>
      <c r="CN794" s="37"/>
      <c r="CO794" s="37"/>
      <c r="CP794" s="37"/>
      <c r="CQ794" s="37"/>
      <c r="CR794" s="37"/>
      <c r="CS794" s="37"/>
      <c r="CT794" s="37"/>
      <c r="CU794" s="37"/>
      <c r="CV794" s="37"/>
      <c r="CW794" s="37"/>
      <c r="CX794" s="37"/>
      <c r="CY794" s="37"/>
      <c r="CZ794" s="37"/>
      <c r="DA794" s="37"/>
      <c r="DB794" s="37"/>
      <c r="DC794" s="37"/>
      <c r="DD794" s="37"/>
      <c r="DE794" s="37"/>
      <c r="DF794" s="37"/>
      <c r="DG794" s="37"/>
      <c r="DH794" s="37"/>
      <c r="DI794" s="37"/>
      <c r="DJ794" s="37"/>
      <c r="DK794" s="37"/>
      <c r="DL794" s="37"/>
      <c r="DM794" s="37"/>
      <c r="DN794" s="37"/>
      <c r="DO794" s="37"/>
      <c r="DP794" s="37"/>
      <c r="DQ794" s="37"/>
      <c r="DR794" s="37"/>
      <c r="DS794" s="37"/>
      <c r="DT794" s="37"/>
      <c r="DU794" s="37"/>
      <c r="DV794" s="37"/>
      <c r="DW794" s="37"/>
      <c r="DX794" s="37"/>
      <c r="DY794" s="37"/>
      <c r="DZ794" s="37"/>
      <c r="EA794" s="37"/>
      <c r="EB794" s="37"/>
      <c r="EC794" s="37"/>
      <c r="ED794" s="37"/>
      <c r="EE794" s="37"/>
      <c r="EF794" s="37"/>
      <c r="EG794" s="37"/>
      <c r="EH794" s="37"/>
      <c r="EI794" s="37"/>
      <c r="EJ794" s="37"/>
      <c r="EK794" s="37"/>
      <c r="EL794" s="37"/>
      <c r="EM794" s="37"/>
      <c r="EN794" s="37"/>
      <c r="EO794" s="37"/>
      <c r="EP794" s="37"/>
      <c r="EQ794" s="37"/>
      <c r="ER794" s="37"/>
      <c r="ES794" s="37"/>
      <c r="ET794" s="37"/>
      <c r="EU794" s="37"/>
      <c r="EV794" s="37"/>
      <c r="EW794" s="37"/>
      <c r="EX794" s="37"/>
      <c r="EY794" s="37"/>
      <c r="EZ794" s="37"/>
      <c r="FA794" s="37"/>
      <c r="FB794" s="37"/>
      <c r="FC794" s="37"/>
      <c r="FD794" s="37"/>
      <c r="FE794" s="37"/>
      <c r="FF794" s="37"/>
      <c r="FG794" s="37"/>
      <c r="FH794" s="37"/>
      <c r="FI794" s="37"/>
      <c r="FJ794" s="37"/>
      <c r="FK794" s="37"/>
      <c r="FL794" s="37"/>
      <c r="FM794" s="37"/>
      <c r="FN794" s="37"/>
      <c r="FO794" s="37"/>
      <c r="FP794" s="37"/>
      <c r="FQ794" s="37"/>
      <c r="FR794" s="37"/>
      <c r="FS794" s="37"/>
      <c r="FT794" s="37"/>
      <c r="FU794" s="37"/>
      <c r="FV794" s="37"/>
      <c r="FW794" s="37"/>
      <c r="FX794" s="37"/>
      <c r="FY794" s="37"/>
      <c r="FZ794" s="37"/>
      <c r="GA794" s="37"/>
      <c r="GB794" s="37"/>
      <c r="GC794" s="37"/>
      <c r="GD794" s="37"/>
      <c r="GE794" s="37"/>
      <c r="GF794" s="37"/>
      <c r="GG794" s="37"/>
      <c r="GH794" s="37"/>
      <c r="GI794" s="37"/>
      <c r="GJ794" s="37"/>
      <c r="GK794" s="37"/>
      <c r="GL794" s="37"/>
      <c r="GM794" s="37"/>
      <c r="GN794" s="37"/>
      <c r="GO794" s="37"/>
      <c r="GP794" s="37"/>
      <c r="GQ794" s="37"/>
      <c r="GR794" s="37"/>
      <c r="GS794" s="37"/>
      <c r="GT794" s="37"/>
      <c r="GU794" s="37"/>
      <c r="GV794" s="37"/>
      <c r="GW794" s="37"/>
      <c r="GX794" s="37"/>
      <c r="GY794" s="37"/>
      <c r="GZ794" s="37"/>
      <c r="HA794" s="37"/>
    </row>
    <row r="795" spans="1:209" s="39" customFormat="1" ht="20.25" customHeight="1" x14ac:dyDescent="0.25">
      <c r="A795" s="40"/>
      <c r="B795" s="29"/>
      <c r="C795" s="25"/>
      <c r="D795" s="41"/>
      <c r="E795" s="41"/>
      <c r="F795" s="41"/>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37"/>
      <c r="BK795" s="37"/>
      <c r="BL795" s="37"/>
      <c r="BM795" s="37"/>
      <c r="BN795" s="37"/>
      <c r="BO795" s="37"/>
      <c r="BP795" s="37"/>
      <c r="BQ795" s="37"/>
      <c r="BR795" s="37"/>
      <c r="BS795" s="37"/>
      <c r="BT795" s="37"/>
      <c r="BU795" s="37"/>
      <c r="BV795" s="37"/>
      <c r="BW795" s="37"/>
      <c r="BX795" s="37"/>
      <c r="BY795" s="37"/>
      <c r="BZ795" s="37"/>
      <c r="CA795" s="37"/>
      <c r="CB795" s="37"/>
      <c r="CC795" s="37"/>
      <c r="CD795" s="37"/>
      <c r="CE795" s="37"/>
      <c r="CF795" s="37"/>
      <c r="CG795" s="37"/>
      <c r="CH795" s="37"/>
      <c r="CI795" s="37"/>
      <c r="CJ795" s="37"/>
      <c r="CK795" s="37"/>
      <c r="CL795" s="37"/>
      <c r="CM795" s="37"/>
      <c r="CN795" s="37"/>
      <c r="CO795" s="37"/>
      <c r="CP795" s="37"/>
      <c r="CQ795" s="37"/>
      <c r="CR795" s="37"/>
      <c r="CS795" s="37"/>
      <c r="CT795" s="37"/>
      <c r="CU795" s="37"/>
      <c r="CV795" s="37"/>
      <c r="CW795" s="37"/>
      <c r="CX795" s="37"/>
      <c r="CY795" s="37"/>
      <c r="CZ795" s="37"/>
      <c r="DA795" s="37"/>
      <c r="DB795" s="37"/>
      <c r="DC795" s="37"/>
      <c r="DD795" s="37"/>
      <c r="DE795" s="37"/>
      <c r="DF795" s="37"/>
      <c r="DG795" s="37"/>
      <c r="DH795" s="37"/>
      <c r="DI795" s="37"/>
      <c r="DJ795" s="37"/>
      <c r="DK795" s="37"/>
      <c r="DL795" s="37"/>
      <c r="DM795" s="37"/>
      <c r="DN795" s="37"/>
      <c r="DO795" s="37"/>
      <c r="DP795" s="37"/>
      <c r="DQ795" s="37"/>
      <c r="DR795" s="37"/>
      <c r="DS795" s="37"/>
      <c r="DT795" s="37"/>
      <c r="DU795" s="37"/>
      <c r="DV795" s="37"/>
      <c r="DW795" s="37"/>
      <c r="DX795" s="37"/>
      <c r="DY795" s="37"/>
      <c r="DZ795" s="37"/>
      <c r="EA795" s="37"/>
      <c r="EB795" s="37"/>
      <c r="EC795" s="37"/>
      <c r="ED795" s="37"/>
      <c r="EE795" s="37"/>
      <c r="EF795" s="37"/>
      <c r="EG795" s="37"/>
      <c r="EH795" s="37"/>
      <c r="EI795" s="37"/>
      <c r="EJ795" s="37"/>
      <c r="EK795" s="37"/>
      <c r="EL795" s="37"/>
      <c r="EM795" s="37"/>
      <c r="EN795" s="37"/>
      <c r="EO795" s="37"/>
      <c r="EP795" s="37"/>
      <c r="EQ795" s="37"/>
      <c r="ER795" s="37"/>
      <c r="ES795" s="37"/>
      <c r="ET795" s="37"/>
      <c r="EU795" s="37"/>
      <c r="EV795" s="37"/>
      <c r="EW795" s="37"/>
      <c r="EX795" s="37"/>
      <c r="EY795" s="37"/>
      <c r="EZ795" s="37"/>
      <c r="FA795" s="37"/>
      <c r="FB795" s="37"/>
      <c r="FC795" s="37"/>
      <c r="FD795" s="37"/>
      <c r="FE795" s="37"/>
      <c r="FF795" s="37"/>
      <c r="FG795" s="37"/>
      <c r="FH795" s="37"/>
      <c r="FI795" s="37"/>
      <c r="FJ795" s="37"/>
      <c r="FK795" s="37"/>
      <c r="FL795" s="37"/>
      <c r="FM795" s="37"/>
      <c r="FN795" s="37"/>
      <c r="FO795" s="37"/>
      <c r="FP795" s="37"/>
      <c r="FQ795" s="37"/>
      <c r="FR795" s="37"/>
      <c r="FS795" s="37"/>
      <c r="FT795" s="37"/>
      <c r="FU795" s="37"/>
      <c r="FV795" s="37"/>
      <c r="FW795" s="37"/>
      <c r="FX795" s="37"/>
      <c r="FY795" s="37"/>
      <c r="FZ795" s="37"/>
      <c r="GA795" s="37"/>
      <c r="GB795" s="37"/>
      <c r="GC795" s="37"/>
      <c r="GD795" s="37"/>
      <c r="GE795" s="37"/>
      <c r="GF795" s="37"/>
      <c r="GG795" s="37"/>
      <c r="GH795" s="37"/>
      <c r="GI795" s="37"/>
      <c r="GJ795" s="37"/>
      <c r="GK795" s="37"/>
      <c r="GL795" s="37"/>
      <c r="GM795" s="37"/>
      <c r="GN795" s="37"/>
      <c r="GO795" s="37"/>
      <c r="GP795" s="37"/>
      <c r="GQ795" s="37"/>
      <c r="GR795" s="37"/>
      <c r="GS795" s="37"/>
      <c r="GT795" s="37"/>
      <c r="GU795" s="37"/>
      <c r="GV795" s="37"/>
      <c r="GW795" s="37"/>
      <c r="GX795" s="37"/>
      <c r="GY795" s="37"/>
      <c r="GZ795" s="37"/>
      <c r="HA795" s="37"/>
    </row>
    <row r="796" spans="1:209" s="39" customFormat="1" ht="28.5" customHeight="1" x14ac:dyDescent="0.25">
      <c r="A796" s="40" t="s">
        <v>250</v>
      </c>
      <c r="B796" s="75" t="s">
        <v>218</v>
      </c>
      <c r="C796" s="25">
        <v>500</v>
      </c>
      <c r="D796" s="41" t="s">
        <v>131</v>
      </c>
      <c r="E796" s="41" t="s">
        <v>105</v>
      </c>
      <c r="F796" s="41" t="s">
        <v>105</v>
      </c>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37"/>
      <c r="BK796" s="37"/>
      <c r="BL796" s="37"/>
      <c r="BM796" s="37"/>
      <c r="BN796" s="37"/>
      <c r="BO796" s="37"/>
      <c r="BP796" s="37"/>
      <c r="BQ796" s="37"/>
      <c r="BR796" s="37"/>
      <c r="BS796" s="37"/>
      <c r="BT796" s="37"/>
      <c r="BU796" s="37"/>
      <c r="BV796" s="37"/>
      <c r="BW796" s="37"/>
      <c r="BX796" s="37"/>
      <c r="BY796" s="37"/>
      <c r="BZ796" s="37"/>
      <c r="CA796" s="37"/>
      <c r="CB796" s="37"/>
      <c r="CC796" s="37"/>
      <c r="CD796" s="37"/>
      <c r="CE796" s="37"/>
      <c r="CF796" s="37"/>
      <c r="CG796" s="37"/>
      <c r="CH796" s="37"/>
      <c r="CI796" s="37"/>
      <c r="CJ796" s="37"/>
      <c r="CK796" s="37"/>
      <c r="CL796" s="37"/>
      <c r="CM796" s="37"/>
      <c r="CN796" s="37"/>
      <c r="CO796" s="37"/>
      <c r="CP796" s="37"/>
      <c r="CQ796" s="37"/>
      <c r="CR796" s="37"/>
      <c r="CS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37"/>
      <c r="DS796" s="37"/>
      <c r="DT796" s="37"/>
      <c r="DU796" s="37"/>
      <c r="DV796" s="37"/>
      <c r="DW796" s="37"/>
      <c r="DX796" s="37"/>
      <c r="DY796" s="37"/>
      <c r="DZ796" s="37"/>
      <c r="EA796" s="37"/>
      <c r="EB796" s="37"/>
      <c r="EC796" s="37"/>
      <c r="ED796" s="37"/>
      <c r="EE796" s="37"/>
      <c r="EF796" s="37"/>
      <c r="EG796" s="37"/>
      <c r="EH796" s="37"/>
      <c r="EI796" s="37"/>
      <c r="EJ796" s="37"/>
      <c r="EK796" s="37"/>
      <c r="EL796" s="37"/>
      <c r="EM796" s="37"/>
      <c r="EN796" s="37"/>
      <c r="EO796" s="37"/>
      <c r="EP796" s="37"/>
      <c r="EQ796" s="37"/>
      <c r="ER796" s="37"/>
      <c r="ES796" s="37"/>
      <c r="ET796" s="37"/>
      <c r="EU796" s="37"/>
      <c r="EV796" s="37"/>
      <c r="EW796" s="37"/>
      <c r="EX796" s="37"/>
      <c r="EY796" s="37"/>
      <c r="EZ796" s="37"/>
      <c r="FA796" s="37"/>
      <c r="FB796" s="37"/>
      <c r="FC796" s="37"/>
      <c r="FD796" s="37"/>
      <c r="FE796" s="37"/>
      <c r="FF796" s="37"/>
      <c r="FG796" s="37"/>
      <c r="FH796" s="37"/>
      <c r="FI796" s="37"/>
      <c r="FJ796" s="37"/>
      <c r="FK796" s="37"/>
      <c r="FL796" s="37"/>
      <c r="FM796" s="37"/>
      <c r="FN796" s="37"/>
      <c r="FO796" s="37"/>
      <c r="FP796" s="37"/>
      <c r="FQ796" s="37"/>
      <c r="FR796" s="37"/>
      <c r="FS796" s="37"/>
      <c r="FT796" s="37"/>
      <c r="FU796" s="37"/>
      <c r="FV796" s="37"/>
      <c r="FW796" s="37"/>
      <c r="FX796" s="37"/>
      <c r="FY796" s="37"/>
      <c r="FZ796" s="37"/>
      <c r="GA796" s="37"/>
      <c r="GB796" s="37"/>
      <c r="GC796" s="37"/>
      <c r="GD796" s="37"/>
      <c r="GE796" s="37"/>
      <c r="GF796" s="37"/>
      <c r="GG796" s="37"/>
      <c r="GH796" s="37"/>
      <c r="GI796" s="37"/>
      <c r="GJ796" s="37"/>
      <c r="GK796" s="37"/>
      <c r="GL796" s="37"/>
      <c r="GM796" s="37"/>
      <c r="GN796" s="37"/>
      <c r="GO796" s="37"/>
      <c r="GP796" s="37"/>
      <c r="GQ796" s="37"/>
      <c r="GR796" s="37"/>
      <c r="GS796" s="37"/>
      <c r="GT796" s="37"/>
      <c r="GU796" s="37"/>
      <c r="GV796" s="37"/>
      <c r="GW796" s="37"/>
      <c r="GX796" s="37"/>
      <c r="GY796" s="37"/>
      <c r="GZ796" s="37"/>
      <c r="HA796" s="37"/>
    </row>
    <row r="797" spans="1:209" s="39" customFormat="1" ht="51" x14ac:dyDescent="0.25">
      <c r="A797" s="40" t="s">
        <v>249</v>
      </c>
      <c r="B797" s="75" t="s">
        <v>219</v>
      </c>
      <c r="C797" s="25">
        <v>2213</v>
      </c>
      <c r="D797" s="41" t="s">
        <v>131</v>
      </c>
      <c r="E797" s="41" t="s">
        <v>105</v>
      </c>
      <c r="F797" s="41" t="s">
        <v>105</v>
      </c>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c r="BH797" s="37"/>
      <c r="BI797" s="37"/>
      <c r="BJ797" s="37"/>
      <c r="BK797" s="37"/>
      <c r="BL797" s="37"/>
      <c r="BM797" s="37"/>
      <c r="BN797" s="37"/>
      <c r="BO797" s="37"/>
      <c r="BP797" s="37"/>
      <c r="BQ797" s="37"/>
      <c r="BR797" s="37"/>
      <c r="BS797" s="37"/>
      <c r="BT797" s="37"/>
      <c r="BU797" s="37"/>
      <c r="BV797" s="37"/>
      <c r="BW797" s="37"/>
      <c r="BX797" s="37"/>
      <c r="BY797" s="37"/>
      <c r="BZ797" s="37"/>
      <c r="CA797" s="37"/>
      <c r="CB797" s="37"/>
      <c r="CC797" s="37"/>
      <c r="CD797" s="37"/>
      <c r="CE797" s="37"/>
      <c r="CF797" s="37"/>
      <c r="CG797" s="37"/>
      <c r="CH797" s="37"/>
      <c r="CI797" s="37"/>
      <c r="CJ797" s="37"/>
      <c r="CK797" s="37"/>
      <c r="CL797" s="37"/>
      <c r="CM797" s="37"/>
      <c r="CN797" s="37"/>
      <c r="CO797" s="37"/>
      <c r="CP797" s="37"/>
      <c r="CQ797" s="37"/>
      <c r="CR797" s="37"/>
      <c r="CS797" s="37"/>
      <c r="CT797" s="37"/>
      <c r="CU797" s="37"/>
      <c r="CV797" s="37"/>
      <c r="CW797" s="37"/>
      <c r="CX797" s="37"/>
      <c r="CY797" s="37"/>
      <c r="CZ797" s="37"/>
      <c r="DA797" s="37"/>
      <c r="DB797" s="37"/>
      <c r="DC797" s="37"/>
      <c r="DD797" s="37"/>
      <c r="DE797" s="37"/>
      <c r="DF797" s="37"/>
      <c r="DG797" s="37"/>
      <c r="DH797" s="37"/>
      <c r="DI797" s="37"/>
      <c r="DJ797" s="37"/>
      <c r="DK797" s="37"/>
      <c r="DL797" s="37"/>
      <c r="DM797" s="37"/>
      <c r="DN797" s="37"/>
      <c r="DO797" s="37"/>
      <c r="DP797" s="37"/>
      <c r="DQ797" s="37"/>
      <c r="DR797" s="37"/>
      <c r="DS797" s="37"/>
      <c r="DT797" s="37"/>
      <c r="DU797" s="37"/>
      <c r="DV797" s="37"/>
      <c r="DW797" s="37"/>
      <c r="DX797" s="37"/>
      <c r="DY797" s="37"/>
      <c r="DZ797" s="37"/>
      <c r="EA797" s="37"/>
      <c r="EB797" s="37"/>
      <c r="EC797" s="37"/>
      <c r="ED797" s="37"/>
      <c r="EE797" s="37"/>
      <c r="EF797" s="37"/>
      <c r="EG797" s="37"/>
      <c r="EH797" s="37"/>
      <c r="EI797" s="37"/>
      <c r="EJ797" s="37"/>
      <c r="EK797" s="37"/>
      <c r="EL797" s="37"/>
      <c r="EM797" s="37"/>
      <c r="EN797" s="37"/>
      <c r="EO797" s="37"/>
      <c r="EP797" s="37"/>
      <c r="EQ797" s="37"/>
      <c r="ER797" s="37"/>
      <c r="ES797" s="37"/>
      <c r="ET797" s="37"/>
      <c r="EU797" s="37"/>
      <c r="EV797" s="37"/>
      <c r="EW797" s="37"/>
      <c r="EX797" s="37"/>
      <c r="EY797" s="37"/>
      <c r="EZ797" s="37"/>
      <c r="FA797" s="37"/>
      <c r="FB797" s="37"/>
      <c r="FC797" s="37"/>
      <c r="FD797" s="37"/>
      <c r="FE797" s="37"/>
      <c r="FF797" s="37"/>
      <c r="FG797" s="37"/>
      <c r="FH797" s="37"/>
      <c r="FI797" s="37"/>
      <c r="FJ797" s="37"/>
      <c r="FK797" s="37"/>
      <c r="FL797" s="37"/>
      <c r="FM797" s="37"/>
      <c r="FN797" s="37"/>
      <c r="FO797" s="37"/>
      <c r="FP797" s="37"/>
      <c r="FQ797" s="37"/>
      <c r="FR797" s="37"/>
      <c r="FS797" s="37"/>
      <c r="FT797" s="37"/>
      <c r="FU797" s="37"/>
      <c r="FV797" s="37"/>
      <c r="FW797" s="37"/>
      <c r="FX797" s="37"/>
      <c r="FY797" s="37"/>
      <c r="FZ797" s="37"/>
      <c r="GA797" s="37"/>
      <c r="GB797" s="37"/>
      <c r="GC797" s="37"/>
      <c r="GD797" s="37"/>
      <c r="GE797" s="37"/>
      <c r="GF797" s="37"/>
      <c r="GG797" s="37"/>
      <c r="GH797" s="37"/>
      <c r="GI797" s="37"/>
      <c r="GJ797" s="37"/>
      <c r="GK797" s="37"/>
      <c r="GL797" s="37"/>
      <c r="GM797" s="37"/>
      <c r="GN797" s="37"/>
      <c r="GO797" s="37"/>
      <c r="GP797" s="37"/>
      <c r="GQ797" s="37"/>
      <c r="GR797" s="37"/>
      <c r="GS797" s="37"/>
      <c r="GT797" s="37"/>
      <c r="GU797" s="37"/>
      <c r="GV797" s="37"/>
      <c r="GW797" s="37"/>
      <c r="GX797" s="37"/>
      <c r="GY797" s="37"/>
      <c r="GZ797" s="37"/>
      <c r="HA797" s="37"/>
    </row>
    <row r="798" spans="1:209" s="39" customFormat="1" x14ac:dyDescent="0.25">
      <c r="A798" s="40"/>
      <c r="B798" s="75"/>
      <c r="C798" s="25"/>
      <c r="D798" s="41"/>
      <c r="E798" s="41"/>
      <c r="F798" s="41"/>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c r="BH798" s="37"/>
      <c r="BI798" s="37"/>
      <c r="BJ798" s="37"/>
      <c r="BK798" s="37"/>
      <c r="BL798" s="37"/>
      <c r="BM798" s="37"/>
      <c r="BN798" s="37"/>
      <c r="BO798" s="37"/>
      <c r="BP798" s="37"/>
      <c r="BQ798" s="37"/>
      <c r="BR798" s="37"/>
      <c r="BS798" s="37"/>
      <c r="BT798" s="37"/>
      <c r="BU798" s="37"/>
      <c r="BV798" s="37"/>
      <c r="BW798" s="37"/>
      <c r="BX798" s="37"/>
      <c r="BY798" s="37"/>
      <c r="BZ798" s="37"/>
      <c r="CA798" s="37"/>
      <c r="CB798" s="37"/>
      <c r="CC798" s="37"/>
      <c r="CD798" s="37"/>
      <c r="CE798" s="37"/>
      <c r="CF798" s="37"/>
      <c r="CG798" s="37"/>
      <c r="CH798" s="37"/>
      <c r="CI798" s="37"/>
      <c r="CJ798" s="37"/>
      <c r="CK798" s="37"/>
      <c r="CL798" s="37"/>
      <c r="CM798" s="37"/>
      <c r="CN798" s="37"/>
      <c r="CO798" s="37"/>
      <c r="CP798" s="37"/>
      <c r="CQ798" s="37"/>
      <c r="CR798" s="37"/>
      <c r="CS798" s="37"/>
      <c r="CT798" s="37"/>
      <c r="CU798" s="37"/>
      <c r="CV798" s="37"/>
      <c r="CW798" s="37"/>
      <c r="CX798" s="37"/>
      <c r="CY798" s="37"/>
      <c r="CZ798" s="37"/>
      <c r="DA798" s="37"/>
      <c r="DB798" s="37"/>
      <c r="DC798" s="37"/>
      <c r="DD798" s="37"/>
      <c r="DE798" s="37"/>
      <c r="DF798" s="37"/>
      <c r="DG798" s="37"/>
      <c r="DH798" s="37"/>
      <c r="DI798" s="37"/>
      <c r="DJ798" s="37"/>
      <c r="DK798" s="37"/>
      <c r="DL798" s="37"/>
      <c r="DM798" s="37"/>
      <c r="DN798" s="37"/>
      <c r="DO798" s="37"/>
      <c r="DP798" s="37"/>
      <c r="DQ798" s="37"/>
      <c r="DR798" s="37"/>
      <c r="DS798" s="37"/>
      <c r="DT798" s="37"/>
      <c r="DU798" s="37"/>
      <c r="DV798" s="37"/>
      <c r="DW798" s="37"/>
      <c r="DX798" s="37"/>
      <c r="DY798" s="37"/>
      <c r="DZ798" s="37"/>
      <c r="EA798" s="37"/>
      <c r="EB798" s="37"/>
      <c r="EC798" s="37"/>
      <c r="ED798" s="37"/>
      <c r="EE798" s="37"/>
      <c r="EF798" s="37"/>
      <c r="EG798" s="37"/>
      <c r="EH798" s="37"/>
      <c r="EI798" s="37"/>
      <c r="EJ798" s="37"/>
      <c r="EK798" s="37"/>
      <c r="EL798" s="37"/>
      <c r="EM798" s="37"/>
      <c r="EN798" s="37"/>
      <c r="EO798" s="37"/>
      <c r="EP798" s="37"/>
      <c r="EQ798" s="37"/>
      <c r="ER798" s="37"/>
      <c r="ES798" s="37"/>
      <c r="ET798" s="37"/>
      <c r="EU798" s="37"/>
      <c r="EV798" s="37"/>
      <c r="EW798" s="37"/>
      <c r="EX798" s="37"/>
      <c r="EY798" s="37"/>
      <c r="EZ798" s="37"/>
      <c r="FA798" s="37"/>
      <c r="FB798" s="37"/>
      <c r="FC798" s="37"/>
      <c r="FD798" s="37"/>
      <c r="FE798" s="37"/>
      <c r="FF798" s="37"/>
      <c r="FG798" s="37"/>
      <c r="FH798" s="37"/>
      <c r="FI798" s="37"/>
      <c r="FJ798" s="37"/>
      <c r="FK798" s="37"/>
      <c r="FL798" s="37"/>
      <c r="FM798" s="37"/>
      <c r="FN798" s="37"/>
      <c r="FO798" s="37"/>
      <c r="FP798" s="37"/>
      <c r="FQ798" s="37"/>
      <c r="FR798" s="37"/>
      <c r="FS798" s="37"/>
      <c r="FT798" s="37"/>
      <c r="FU798" s="37"/>
      <c r="FV798" s="37"/>
      <c r="FW798" s="37"/>
      <c r="FX798" s="37"/>
      <c r="FY798" s="37"/>
      <c r="FZ798" s="37"/>
      <c r="GA798" s="37"/>
      <c r="GB798" s="37"/>
      <c r="GC798" s="37"/>
      <c r="GD798" s="37"/>
      <c r="GE798" s="37"/>
      <c r="GF798" s="37"/>
      <c r="GG798" s="37"/>
      <c r="GH798" s="37"/>
      <c r="GI798" s="37"/>
      <c r="GJ798" s="37"/>
      <c r="GK798" s="37"/>
      <c r="GL798" s="37"/>
      <c r="GM798" s="37"/>
      <c r="GN798" s="37"/>
      <c r="GO798" s="37"/>
      <c r="GP798" s="37"/>
      <c r="GQ798" s="37"/>
      <c r="GR798" s="37"/>
      <c r="GS798" s="37"/>
      <c r="GT798" s="37"/>
      <c r="GU798" s="37"/>
      <c r="GV798" s="37"/>
      <c r="GW798" s="37"/>
      <c r="GX798" s="37"/>
      <c r="GY798" s="37"/>
      <c r="GZ798" s="37"/>
      <c r="HA798" s="37"/>
    </row>
    <row r="799" spans="1:209" s="39" customFormat="1" ht="25.5" customHeight="1" x14ac:dyDescent="0.25">
      <c r="A799" s="40" t="s">
        <v>119</v>
      </c>
      <c r="B799" s="29" t="s">
        <v>120</v>
      </c>
      <c r="C799" s="25">
        <v>7000</v>
      </c>
      <c r="D799" s="41" t="s">
        <v>102</v>
      </c>
      <c r="E799" s="41" t="s">
        <v>100</v>
      </c>
      <c r="F799" s="41" t="s">
        <v>103</v>
      </c>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c r="BH799" s="37"/>
      <c r="BI799" s="37"/>
      <c r="BJ799" s="37"/>
      <c r="BK799" s="37"/>
      <c r="BL799" s="37"/>
      <c r="BM799" s="37"/>
      <c r="BN799" s="37"/>
      <c r="BO799" s="37"/>
      <c r="BP799" s="37"/>
      <c r="BQ799" s="37"/>
      <c r="BR799" s="37"/>
      <c r="BS799" s="37"/>
      <c r="BT799" s="37"/>
      <c r="BU799" s="37"/>
      <c r="BV799" s="37"/>
      <c r="BW799" s="37"/>
      <c r="BX799" s="37"/>
      <c r="BY799" s="37"/>
      <c r="BZ799" s="37"/>
      <c r="CA799" s="37"/>
      <c r="CB799" s="37"/>
      <c r="CC799" s="37"/>
      <c r="CD799" s="37"/>
      <c r="CE799" s="37"/>
      <c r="CF799" s="37"/>
      <c r="CG799" s="37"/>
      <c r="CH799" s="37"/>
      <c r="CI799" s="37"/>
      <c r="CJ799" s="37"/>
      <c r="CK799" s="37"/>
      <c r="CL799" s="37"/>
      <c r="CM799" s="37"/>
      <c r="CN799" s="37"/>
      <c r="CO799" s="37"/>
      <c r="CP799" s="37"/>
      <c r="CQ799" s="37"/>
      <c r="CR799" s="37"/>
      <c r="CS799" s="37"/>
      <c r="CT799" s="37"/>
      <c r="CU799" s="37"/>
      <c r="CV799" s="37"/>
      <c r="CW799" s="37"/>
      <c r="CX799" s="37"/>
      <c r="CY799" s="37"/>
      <c r="CZ799" s="37"/>
      <c r="DA799" s="37"/>
      <c r="DB799" s="37"/>
      <c r="DC799" s="37"/>
      <c r="DD799" s="37"/>
      <c r="DE799" s="37"/>
      <c r="DF799" s="37"/>
      <c r="DG799" s="37"/>
      <c r="DH799" s="37"/>
      <c r="DI799" s="37"/>
      <c r="DJ799" s="37"/>
      <c r="DK799" s="37"/>
      <c r="DL799" s="37"/>
      <c r="DM799" s="37"/>
      <c r="DN799" s="37"/>
      <c r="DO799" s="37"/>
      <c r="DP799" s="37"/>
      <c r="DQ799" s="37"/>
      <c r="DR799" s="37"/>
      <c r="DS799" s="37"/>
      <c r="DT799" s="37"/>
      <c r="DU799" s="37"/>
      <c r="DV799" s="37"/>
      <c r="DW799" s="37"/>
      <c r="DX799" s="37"/>
      <c r="DY799" s="37"/>
      <c r="DZ799" s="37"/>
      <c r="EA799" s="37"/>
      <c r="EB799" s="37"/>
      <c r="EC799" s="37"/>
      <c r="ED799" s="37"/>
      <c r="EE799" s="37"/>
      <c r="EF799" s="37"/>
      <c r="EG799" s="37"/>
      <c r="EH799" s="37"/>
      <c r="EI799" s="37"/>
      <c r="EJ799" s="37"/>
      <c r="EK799" s="37"/>
      <c r="EL799" s="37"/>
      <c r="EM799" s="37"/>
      <c r="EN799" s="37"/>
      <c r="EO799" s="37"/>
      <c r="EP799" s="37"/>
      <c r="EQ799" s="37"/>
      <c r="ER799" s="37"/>
      <c r="ES799" s="37"/>
      <c r="ET799" s="37"/>
      <c r="EU799" s="37"/>
      <c r="EV799" s="37"/>
      <c r="EW799" s="37"/>
      <c r="EX799" s="37"/>
      <c r="EY799" s="37"/>
      <c r="EZ799" s="37"/>
      <c r="FA799" s="37"/>
      <c r="FB799" s="37"/>
      <c r="FC799" s="37"/>
      <c r="FD799" s="37"/>
      <c r="FE799" s="37"/>
      <c r="FF799" s="37"/>
      <c r="FG799" s="37"/>
      <c r="FH799" s="37"/>
      <c r="FI799" s="37"/>
      <c r="FJ799" s="37"/>
      <c r="FK799" s="37"/>
      <c r="FL799" s="37"/>
      <c r="FM799" s="37"/>
      <c r="FN799" s="37"/>
      <c r="FO799" s="37"/>
      <c r="FP799" s="37"/>
      <c r="FQ799" s="37"/>
      <c r="FR799" s="37"/>
      <c r="FS799" s="37"/>
      <c r="FT799" s="37"/>
      <c r="FU799" s="37"/>
      <c r="FV799" s="37"/>
      <c r="FW799" s="37"/>
      <c r="FX799" s="37"/>
      <c r="FY799" s="37"/>
      <c r="FZ799" s="37"/>
      <c r="GA799" s="37"/>
      <c r="GB799" s="37"/>
      <c r="GC799" s="37"/>
      <c r="GD799" s="37"/>
      <c r="GE799" s="37"/>
      <c r="GF799" s="37"/>
      <c r="GG799" s="37"/>
      <c r="GH799" s="37"/>
      <c r="GI799" s="37"/>
      <c r="GJ799" s="37"/>
      <c r="GK799" s="37"/>
      <c r="GL799" s="37"/>
      <c r="GM799" s="37"/>
      <c r="GN799" s="37"/>
      <c r="GO799" s="37"/>
      <c r="GP799" s="37"/>
      <c r="GQ799" s="37"/>
      <c r="GR799" s="37"/>
      <c r="GS799" s="37"/>
      <c r="GT799" s="37"/>
      <c r="GU799" s="37"/>
      <c r="GV799" s="37"/>
      <c r="GW799" s="37"/>
      <c r="GX799" s="37"/>
      <c r="GY799" s="37"/>
      <c r="GZ799" s="37"/>
      <c r="HA799" s="37"/>
    </row>
    <row r="800" spans="1:209" s="39" customFormat="1" ht="25.5" customHeight="1" x14ac:dyDescent="0.25">
      <c r="A800" s="24"/>
      <c r="B800" s="200"/>
      <c r="C800" s="76"/>
      <c r="D800" s="23"/>
      <c r="E800" s="23"/>
      <c r="F800" s="23"/>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c r="BH800" s="37"/>
      <c r="BI800" s="37"/>
      <c r="BJ800" s="37"/>
      <c r="BK800" s="37"/>
      <c r="BL800" s="37"/>
      <c r="BM800" s="37"/>
      <c r="BN800" s="37"/>
      <c r="BO800" s="37"/>
      <c r="BP800" s="37"/>
      <c r="BQ800" s="37"/>
      <c r="BR800" s="37"/>
      <c r="BS800" s="37"/>
      <c r="BT800" s="37"/>
      <c r="BU800" s="37"/>
      <c r="BV800" s="37"/>
      <c r="BW800" s="37"/>
      <c r="BX800" s="37"/>
      <c r="BY800" s="37"/>
      <c r="BZ800" s="37"/>
      <c r="CA800" s="37"/>
      <c r="CB800" s="37"/>
      <c r="CC800" s="37"/>
      <c r="CD800" s="37"/>
      <c r="CE800" s="37"/>
      <c r="CF800" s="37"/>
      <c r="CG800" s="37"/>
      <c r="CH800" s="37"/>
      <c r="CI800" s="37"/>
      <c r="CJ800" s="37"/>
      <c r="CK800" s="37"/>
      <c r="CL800" s="37"/>
      <c r="CM800" s="37"/>
      <c r="CN800" s="37"/>
      <c r="CO800" s="37"/>
      <c r="CP800" s="37"/>
      <c r="CQ800" s="37"/>
      <c r="CR800" s="37"/>
      <c r="CS800" s="37"/>
      <c r="CT800" s="37"/>
      <c r="CU800" s="37"/>
      <c r="CV800" s="37"/>
      <c r="CW800" s="37"/>
      <c r="CX800" s="37"/>
      <c r="CY800" s="37"/>
      <c r="CZ800" s="37"/>
      <c r="DA800" s="37"/>
      <c r="DB800" s="37"/>
      <c r="DC800" s="37"/>
      <c r="DD800" s="37"/>
      <c r="DE800" s="37"/>
      <c r="DF800" s="37"/>
      <c r="DG800" s="37"/>
      <c r="DH800" s="37"/>
      <c r="DI800" s="37"/>
      <c r="DJ800" s="37"/>
      <c r="DK800" s="37"/>
      <c r="DL800" s="37"/>
      <c r="DM800" s="37"/>
      <c r="DN800" s="37"/>
      <c r="DO800" s="37"/>
      <c r="DP800" s="37"/>
      <c r="DQ800" s="37"/>
      <c r="DR800" s="37"/>
      <c r="DS800" s="37"/>
      <c r="DT800" s="37"/>
      <c r="DU800" s="37"/>
      <c r="DV800" s="37"/>
      <c r="DW800" s="37"/>
      <c r="DX800" s="37"/>
      <c r="DY800" s="37"/>
      <c r="DZ800" s="37"/>
      <c r="EA800" s="37"/>
      <c r="EB800" s="37"/>
      <c r="EC800" s="37"/>
      <c r="ED800" s="37"/>
      <c r="EE800" s="37"/>
      <c r="EF800" s="37"/>
      <c r="EG800" s="37"/>
      <c r="EH800" s="37"/>
      <c r="EI800" s="37"/>
      <c r="EJ800" s="37"/>
      <c r="EK800" s="37"/>
      <c r="EL800" s="37"/>
      <c r="EM800" s="37"/>
      <c r="EN800" s="37"/>
      <c r="EO800" s="37"/>
      <c r="EP800" s="37"/>
      <c r="EQ800" s="37"/>
      <c r="ER800" s="37"/>
      <c r="ES800" s="37"/>
      <c r="ET800" s="37"/>
      <c r="EU800" s="37"/>
      <c r="EV800" s="37"/>
      <c r="EW800" s="37"/>
      <c r="EX800" s="37"/>
      <c r="EY800" s="37"/>
      <c r="EZ800" s="37"/>
      <c r="FA800" s="37"/>
      <c r="FB800" s="37"/>
      <c r="FC800" s="37"/>
      <c r="FD800" s="37"/>
      <c r="FE800" s="37"/>
      <c r="FF800" s="37"/>
      <c r="FG800" s="37"/>
      <c r="FH800" s="37"/>
      <c r="FI800" s="37"/>
      <c r="FJ800" s="37"/>
      <c r="FK800" s="37"/>
      <c r="FL800" s="37"/>
      <c r="FM800" s="37"/>
      <c r="FN800" s="37"/>
      <c r="FO800" s="37"/>
      <c r="FP800" s="37"/>
      <c r="FQ800" s="37"/>
      <c r="FR800" s="37"/>
      <c r="FS800" s="37"/>
      <c r="FT800" s="37"/>
      <c r="FU800" s="37"/>
      <c r="FV800" s="37"/>
      <c r="FW800" s="37"/>
      <c r="FX800" s="37"/>
      <c r="FY800" s="37"/>
      <c r="FZ800" s="37"/>
      <c r="GA800" s="37"/>
      <c r="GB800" s="37"/>
      <c r="GC800" s="37"/>
      <c r="GD800" s="37"/>
      <c r="GE800" s="37"/>
      <c r="GF800" s="37"/>
      <c r="GG800" s="37"/>
      <c r="GH800" s="37"/>
      <c r="GI800" s="37"/>
      <c r="GJ800" s="37"/>
      <c r="GK800" s="37"/>
      <c r="GL800" s="37"/>
      <c r="GM800" s="37"/>
      <c r="GN800" s="37"/>
      <c r="GO800" s="37"/>
      <c r="GP800" s="37"/>
      <c r="GQ800" s="37"/>
      <c r="GR800" s="37"/>
      <c r="GS800" s="37"/>
      <c r="GT800" s="37"/>
      <c r="GU800" s="37"/>
      <c r="GV800" s="37"/>
      <c r="GW800" s="37"/>
      <c r="GX800" s="37"/>
      <c r="GY800" s="37"/>
      <c r="GZ800" s="37"/>
      <c r="HA800" s="37"/>
    </row>
    <row r="801" spans="1:209" s="39" customFormat="1" ht="36.75" thickBot="1" x14ac:dyDescent="0.3">
      <c r="A801" s="201" t="s">
        <v>128</v>
      </c>
      <c r="B801" s="202" t="s">
        <v>129</v>
      </c>
      <c r="C801" s="203">
        <v>192</v>
      </c>
      <c r="D801" s="111" t="s">
        <v>102</v>
      </c>
      <c r="E801" s="111" t="s">
        <v>37</v>
      </c>
      <c r="F801" s="111" t="s">
        <v>37</v>
      </c>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c r="BH801" s="37"/>
      <c r="BI801" s="37"/>
      <c r="BJ801" s="37"/>
      <c r="BK801" s="37"/>
      <c r="BL801" s="37"/>
      <c r="BM801" s="37"/>
      <c r="BN801" s="37"/>
      <c r="BO801" s="37"/>
      <c r="BP801" s="37"/>
      <c r="BQ801" s="37"/>
      <c r="BR801" s="37"/>
      <c r="BS801" s="37"/>
      <c r="BT801" s="37"/>
      <c r="BU801" s="37"/>
      <c r="BV801" s="37"/>
      <c r="BW801" s="37"/>
      <c r="BX801" s="37"/>
      <c r="BY801" s="37"/>
      <c r="BZ801" s="37"/>
      <c r="CA801" s="37"/>
      <c r="CB801" s="37"/>
      <c r="CC801" s="37"/>
      <c r="CD801" s="37"/>
      <c r="CE801" s="37"/>
      <c r="CF801" s="37"/>
      <c r="CG801" s="37"/>
      <c r="CH801" s="37"/>
      <c r="CI801" s="37"/>
      <c r="CJ801" s="37"/>
      <c r="CK801" s="37"/>
      <c r="CL801" s="37"/>
      <c r="CM801" s="37"/>
      <c r="CN801" s="37"/>
      <c r="CO801" s="37"/>
      <c r="CP801" s="37"/>
      <c r="CQ801" s="37"/>
      <c r="CR801" s="37"/>
      <c r="CS801" s="37"/>
      <c r="CT801" s="37"/>
      <c r="CU801" s="37"/>
      <c r="CV801" s="37"/>
      <c r="CW801" s="37"/>
      <c r="CX801" s="37"/>
      <c r="CY801" s="37"/>
      <c r="CZ801" s="37"/>
      <c r="DA801" s="37"/>
      <c r="DB801" s="37"/>
      <c r="DC801" s="37"/>
      <c r="DD801" s="37"/>
      <c r="DE801" s="37"/>
      <c r="DF801" s="37"/>
      <c r="DG801" s="37"/>
      <c r="DH801" s="37"/>
      <c r="DI801" s="37"/>
      <c r="DJ801" s="37"/>
      <c r="DK801" s="37"/>
      <c r="DL801" s="37"/>
      <c r="DM801" s="37"/>
      <c r="DN801" s="37"/>
      <c r="DO801" s="37"/>
      <c r="DP801" s="37"/>
      <c r="DQ801" s="37"/>
      <c r="DR801" s="37"/>
      <c r="DS801" s="37"/>
      <c r="DT801" s="37"/>
      <c r="DU801" s="37"/>
      <c r="DV801" s="37"/>
      <c r="DW801" s="37"/>
      <c r="DX801" s="37"/>
      <c r="DY801" s="37"/>
      <c r="DZ801" s="37"/>
      <c r="EA801" s="37"/>
      <c r="EB801" s="37"/>
      <c r="EC801" s="37"/>
      <c r="ED801" s="37"/>
      <c r="EE801" s="37"/>
      <c r="EF801" s="37"/>
      <c r="EG801" s="37"/>
      <c r="EH801" s="37"/>
      <c r="EI801" s="37"/>
      <c r="EJ801" s="37"/>
      <c r="EK801" s="37"/>
      <c r="EL801" s="37"/>
      <c r="EM801" s="37"/>
      <c r="EN801" s="37"/>
      <c r="EO801" s="37"/>
      <c r="EP801" s="37"/>
      <c r="EQ801" s="37"/>
      <c r="ER801" s="37"/>
      <c r="ES801" s="37"/>
      <c r="ET801" s="37"/>
      <c r="EU801" s="37"/>
      <c r="EV801" s="37"/>
      <c r="EW801" s="37"/>
      <c r="EX801" s="37"/>
      <c r="EY801" s="37"/>
      <c r="EZ801" s="37"/>
      <c r="FA801" s="37"/>
      <c r="FB801" s="37"/>
      <c r="FC801" s="37"/>
      <c r="FD801" s="37"/>
      <c r="FE801" s="37"/>
      <c r="FF801" s="37"/>
      <c r="FG801" s="37"/>
      <c r="FH801" s="37"/>
      <c r="FI801" s="37"/>
      <c r="FJ801" s="37"/>
      <c r="FK801" s="37"/>
      <c r="FL801" s="37"/>
      <c r="FM801" s="37"/>
      <c r="FN801" s="37"/>
      <c r="FO801" s="37"/>
      <c r="FP801" s="37"/>
      <c r="FQ801" s="37"/>
      <c r="FR801" s="37"/>
      <c r="FS801" s="37"/>
      <c r="FT801" s="37"/>
      <c r="FU801" s="37"/>
      <c r="FV801" s="37"/>
      <c r="FW801" s="37"/>
      <c r="FX801" s="37"/>
      <c r="FY801" s="37"/>
      <c r="FZ801" s="37"/>
      <c r="GA801" s="37"/>
      <c r="GB801" s="37"/>
      <c r="GC801" s="37"/>
      <c r="GD801" s="37"/>
      <c r="GE801" s="37"/>
      <c r="GF801" s="37"/>
      <c r="GG801" s="37"/>
      <c r="GH801" s="37"/>
      <c r="GI801" s="37"/>
      <c r="GJ801" s="37"/>
      <c r="GK801" s="37"/>
      <c r="GL801" s="37"/>
      <c r="GM801" s="37"/>
      <c r="GN801" s="37"/>
      <c r="GO801" s="37"/>
      <c r="GP801" s="37"/>
      <c r="GQ801" s="37"/>
      <c r="GR801" s="37"/>
      <c r="GS801" s="37"/>
      <c r="GT801" s="37"/>
      <c r="GU801" s="37"/>
      <c r="GV801" s="37"/>
      <c r="GW801" s="37"/>
      <c r="GX801" s="37"/>
      <c r="GY801" s="37"/>
      <c r="GZ801" s="37"/>
      <c r="HA801" s="37"/>
    </row>
    <row r="802" spans="1:209" s="39" customFormat="1" x14ac:dyDescent="0.25">
      <c r="A802" s="24"/>
      <c r="B802" s="200"/>
      <c r="C802" s="76"/>
      <c r="D802" s="23"/>
      <c r="E802" s="23"/>
      <c r="F802" s="23"/>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c r="BH802" s="37"/>
      <c r="BI802" s="37"/>
      <c r="BJ802" s="37"/>
      <c r="BK802" s="37"/>
      <c r="BL802" s="37"/>
      <c r="BM802" s="37"/>
      <c r="BN802" s="37"/>
      <c r="BO802" s="37"/>
      <c r="BP802" s="37"/>
      <c r="BQ802" s="37"/>
      <c r="BR802" s="37"/>
      <c r="BS802" s="37"/>
      <c r="BT802" s="37"/>
      <c r="BU802" s="37"/>
      <c r="BV802" s="37"/>
      <c r="BW802" s="37"/>
      <c r="BX802" s="37"/>
      <c r="BY802" s="37"/>
      <c r="BZ802" s="37"/>
      <c r="CA802" s="37"/>
      <c r="CB802" s="37"/>
      <c r="CC802" s="37"/>
      <c r="CD802" s="37"/>
      <c r="CE802" s="37"/>
      <c r="CF802" s="37"/>
      <c r="CG802" s="37"/>
      <c r="CH802" s="37"/>
      <c r="CI802" s="37"/>
      <c r="CJ802" s="37"/>
      <c r="CK802" s="37"/>
      <c r="CL802" s="37"/>
      <c r="CM802" s="37"/>
      <c r="CN802" s="37"/>
      <c r="CO802" s="37"/>
      <c r="CP802" s="37"/>
      <c r="CQ802" s="37"/>
      <c r="CR802" s="37"/>
      <c r="CS802" s="37"/>
      <c r="CT802" s="37"/>
      <c r="CU802" s="37"/>
      <c r="CV802" s="37"/>
      <c r="CW802" s="37"/>
      <c r="CX802" s="37"/>
      <c r="CY802" s="37"/>
      <c r="CZ802" s="37"/>
      <c r="DA802" s="37"/>
      <c r="DB802" s="37"/>
      <c r="DC802" s="37"/>
      <c r="DD802" s="37"/>
      <c r="DE802" s="37"/>
      <c r="DF802" s="37"/>
      <c r="DG802" s="37"/>
      <c r="DH802" s="37"/>
      <c r="DI802" s="37"/>
      <c r="DJ802" s="37"/>
      <c r="DK802" s="37"/>
      <c r="DL802" s="37"/>
      <c r="DM802" s="37"/>
      <c r="DN802" s="37"/>
      <c r="DO802" s="37"/>
      <c r="DP802" s="37"/>
      <c r="DQ802" s="37"/>
      <c r="DR802" s="37"/>
      <c r="DS802" s="37"/>
      <c r="DT802" s="37"/>
      <c r="DU802" s="37"/>
      <c r="DV802" s="37"/>
      <c r="DW802" s="37"/>
      <c r="DX802" s="37"/>
      <c r="DY802" s="37"/>
      <c r="DZ802" s="37"/>
      <c r="EA802" s="37"/>
      <c r="EB802" s="37"/>
      <c r="EC802" s="37"/>
      <c r="ED802" s="37"/>
      <c r="EE802" s="37"/>
      <c r="EF802" s="37"/>
      <c r="EG802" s="37"/>
      <c r="EH802" s="37"/>
      <c r="EI802" s="37"/>
      <c r="EJ802" s="37"/>
      <c r="EK802" s="37"/>
      <c r="EL802" s="37"/>
      <c r="EM802" s="37"/>
      <c r="EN802" s="37"/>
      <c r="EO802" s="37"/>
      <c r="EP802" s="37"/>
      <c r="EQ802" s="37"/>
      <c r="ER802" s="37"/>
      <c r="ES802" s="37"/>
      <c r="ET802" s="37"/>
      <c r="EU802" s="37"/>
      <c r="EV802" s="37"/>
      <c r="EW802" s="37"/>
      <c r="EX802" s="37"/>
      <c r="EY802" s="37"/>
      <c r="EZ802" s="37"/>
      <c r="FA802" s="37"/>
      <c r="FB802" s="37"/>
      <c r="FC802" s="37"/>
      <c r="FD802" s="37"/>
      <c r="FE802" s="37"/>
      <c r="FF802" s="37"/>
      <c r="FG802" s="37"/>
      <c r="FH802" s="37"/>
      <c r="FI802" s="37"/>
      <c r="FJ802" s="37"/>
      <c r="FK802" s="37"/>
      <c r="FL802" s="37"/>
      <c r="FM802" s="37"/>
      <c r="FN802" s="37"/>
      <c r="FO802" s="37"/>
      <c r="FP802" s="37"/>
      <c r="FQ802" s="37"/>
      <c r="FR802" s="37"/>
      <c r="FS802" s="37"/>
      <c r="FT802" s="37"/>
      <c r="FU802" s="37"/>
      <c r="FV802" s="37"/>
      <c r="FW802" s="37"/>
      <c r="FX802" s="37"/>
      <c r="FY802" s="37"/>
      <c r="FZ802" s="37"/>
      <c r="GA802" s="37"/>
      <c r="GB802" s="37"/>
      <c r="GC802" s="37"/>
      <c r="GD802" s="37"/>
      <c r="GE802" s="37"/>
      <c r="GF802" s="37"/>
      <c r="GG802" s="37"/>
      <c r="GH802" s="37"/>
      <c r="GI802" s="37"/>
      <c r="GJ802" s="37"/>
      <c r="GK802" s="37"/>
      <c r="GL802" s="37"/>
      <c r="GM802" s="37"/>
      <c r="GN802" s="37"/>
      <c r="GO802" s="37"/>
      <c r="GP802" s="37"/>
      <c r="GQ802" s="37"/>
      <c r="GR802" s="37"/>
      <c r="GS802" s="37"/>
      <c r="GT802" s="37"/>
      <c r="GU802" s="37"/>
      <c r="GV802" s="37"/>
      <c r="GW802" s="37"/>
      <c r="GX802" s="37"/>
      <c r="GY802" s="37"/>
      <c r="GZ802" s="37"/>
      <c r="HA802" s="37"/>
    </row>
    <row r="803" spans="1:209" s="39" customFormat="1" ht="36" x14ac:dyDescent="0.25">
      <c r="A803" s="40" t="s">
        <v>126</v>
      </c>
      <c r="B803" s="29" t="s">
        <v>127</v>
      </c>
      <c r="C803" s="25">
        <v>678</v>
      </c>
      <c r="D803" s="41" t="s">
        <v>102</v>
      </c>
      <c r="E803" s="41" t="s">
        <v>37</v>
      </c>
      <c r="F803" s="41" t="s">
        <v>37</v>
      </c>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c r="BH803" s="37"/>
      <c r="BI803" s="37"/>
      <c r="BJ803" s="37"/>
      <c r="BK803" s="37"/>
      <c r="BL803" s="37"/>
      <c r="BM803" s="37"/>
      <c r="BN803" s="37"/>
      <c r="BO803" s="37"/>
      <c r="BP803" s="37"/>
      <c r="BQ803" s="37"/>
      <c r="BR803" s="37"/>
      <c r="BS803" s="37"/>
      <c r="BT803" s="37"/>
      <c r="BU803" s="37"/>
      <c r="BV803" s="37"/>
      <c r="BW803" s="37"/>
      <c r="BX803" s="37"/>
      <c r="BY803" s="37"/>
      <c r="BZ803" s="37"/>
      <c r="CA803" s="37"/>
      <c r="CB803" s="37"/>
      <c r="CC803" s="37"/>
      <c r="CD803" s="37"/>
      <c r="CE803" s="37"/>
      <c r="CF803" s="37"/>
      <c r="CG803" s="37"/>
      <c r="CH803" s="37"/>
      <c r="CI803" s="37"/>
      <c r="CJ803" s="37"/>
      <c r="CK803" s="37"/>
      <c r="CL803" s="37"/>
      <c r="CM803" s="37"/>
      <c r="CN803" s="37"/>
      <c r="CO803" s="37"/>
      <c r="CP803" s="37"/>
      <c r="CQ803" s="37"/>
      <c r="CR803" s="37"/>
      <c r="CS803" s="37"/>
      <c r="CT803" s="37"/>
      <c r="CU803" s="37"/>
      <c r="CV803" s="37"/>
      <c r="CW803" s="37"/>
      <c r="CX803" s="37"/>
      <c r="CY803" s="37"/>
      <c r="CZ803" s="37"/>
      <c r="DA803" s="37"/>
      <c r="DB803" s="37"/>
      <c r="DC803" s="37"/>
      <c r="DD803" s="37"/>
      <c r="DE803" s="37"/>
      <c r="DF803" s="37"/>
      <c r="DG803" s="37"/>
      <c r="DH803" s="37"/>
      <c r="DI803" s="37"/>
      <c r="DJ803" s="37"/>
      <c r="DK803" s="37"/>
      <c r="DL803" s="37"/>
      <c r="DM803" s="37"/>
      <c r="DN803" s="37"/>
      <c r="DO803" s="37"/>
      <c r="DP803" s="37"/>
      <c r="DQ803" s="37"/>
      <c r="DR803" s="37"/>
      <c r="DS803" s="37"/>
      <c r="DT803" s="37"/>
      <c r="DU803" s="37"/>
      <c r="DV803" s="37"/>
      <c r="DW803" s="37"/>
      <c r="DX803" s="37"/>
      <c r="DY803" s="37"/>
      <c r="DZ803" s="37"/>
      <c r="EA803" s="37"/>
      <c r="EB803" s="37"/>
      <c r="EC803" s="37"/>
      <c r="ED803" s="37"/>
      <c r="EE803" s="37"/>
      <c r="EF803" s="37"/>
      <c r="EG803" s="37"/>
      <c r="EH803" s="37"/>
      <c r="EI803" s="37"/>
      <c r="EJ803" s="37"/>
      <c r="EK803" s="37"/>
      <c r="EL803" s="37"/>
      <c r="EM803" s="37"/>
      <c r="EN803" s="37"/>
      <c r="EO803" s="37"/>
      <c r="EP803" s="37"/>
      <c r="EQ803" s="37"/>
      <c r="ER803" s="37"/>
      <c r="ES803" s="37"/>
      <c r="ET803" s="37"/>
      <c r="EU803" s="37"/>
      <c r="EV803" s="37"/>
      <c r="EW803" s="37"/>
      <c r="EX803" s="37"/>
      <c r="EY803" s="37"/>
      <c r="EZ803" s="37"/>
      <c r="FA803" s="37"/>
      <c r="FB803" s="37"/>
      <c r="FC803" s="37"/>
      <c r="FD803" s="37"/>
      <c r="FE803" s="37"/>
      <c r="FF803" s="37"/>
      <c r="FG803" s="37"/>
      <c r="FH803" s="37"/>
      <c r="FI803" s="37"/>
      <c r="FJ803" s="37"/>
      <c r="FK803" s="37"/>
      <c r="FL803" s="37"/>
      <c r="FM803" s="37"/>
      <c r="FN803" s="37"/>
      <c r="FO803" s="37"/>
      <c r="FP803" s="37"/>
      <c r="FQ803" s="37"/>
      <c r="FR803" s="37"/>
      <c r="FS803" s="37"/>
      <c r="FT803" s="37"/>
      <c r="FU803" s="37"/>
      <c r="FV803" s="37"/>
      <c r="FW803" s="37"/>
      <c r="FX803" s="37"/>
      <c r="FY803" s="37"/>
      <c r="FZ803" s="37"/>
      <c r="GA803" s="37"/>
      <c r="GB803" s="37"/>
      <c r="GC803" s="37"/>
      <c r="GD803" s="37"/>
      <c r="GE803" s="37"/>
      <c r="GF803" s="37"/>
      <c r="GG803" s="37"/>
      <c r="GH803" s="37"/>
      <c r="GI803" s="37"/>
      <c r="GJ803" s="37"/>
      <c r="GK803" s="37"/>
      <c r="GL803" s="37"/>
      <c r="GM803" s="37"/>
      <c r="GN803" s="37"/>
      <c r="GO803" s="37"/>
      <c r="GP803" s="37"/>
      <c r="GQ803" s="37"/>
      <c r="GR803" s="37"/>
      <c r="GS803" s="37"/>
      <c r="GT803" s="37"/>
      <c r="GU803" s="37"/>
      <c r="GV803" s="37"/>
      <c r="GW803" s="37"/>
      <c r="GX803" s="37"/>
      <c r="GY803" s="37"/>
      <c r="GZ803" s="37"/>
      <c r="HA803" s="37"/>
    </row>
    <row r="804" spans="1:209" s="39" customFormat="1" ht="48" x14ac:dyDescent="0.25">
      <c r="A804" s="40" t="s">
        <v>216</v>
      </c>
      <c r="B804" s="29" t="s">
        <v>215</v>
      </c>
      <c r="C804" s="25" t="s">
        <v>217</v>
      </c>
      <c r="D804" s="41" t="s">
        <v>131</v>
      </c>
      <c r="E804" s="41" t="s">
        <v>105</v>
      </c>
      <c r="F804" s="41" t="s">
        <v>105</v>
      </c>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c r="BH804" s="37"/>
      <c r="BI804" s="37"/>
      <c r="BJ804" s="37"/>
      <c r="BK804" s="37"/>
      <c r="BL804" s="37"/>
      <c r="BM804" s="37"/>
      <c r="BN804" s="37"/>
      <c r="BO804" s="37"/>
      <c r="BP804" s="37"/>
      <c r="BQ804" s="37"/>
      <c r="BR804" s="37"/>
      <c r="BS804" s="37"/>
      <c r="BT804" s="37"/>
      <c r="BU804" s="37"/>
      <c r="BV804" s="37"/>
      <c r="BW804" s="37"/>
      <c r="BX804" s="37"/>
      <c r="BY804" s="37"/>
      <c r="BZ804" s="37"/>
      <c r="CA804" s="37"/>
      <c r="CB804" s="37"/>
      <c r="CC804" s="37"/>
      <c r="CD804" s="37"/>
      <c r="CE804" s="37"/>
      <c r="CF804" s="37"/>
      <c r="CG804" s="37"/>
      <c r="CH804" s="37"/>
      <c r="CI804" s="37"/>
      <c r="CJ804" s="37"/>
      <c r="CK804" s="37"/>
      <c r="CL804" s="37"/>
      <c r="CM804" s="37"/>
      <c r="CN804" s="37"/>
      <c r="CO804" s="37"/>
      <c r="CP804" s="37"/>
      <c r="CQ804" s="37"/>
      <c r="CR804" s="37"/>
      <c r="CS804" s="37"/>
      <c r="CT804" s="37"/>
      <c r="CU804" s="37"/>
      <c r="CV804" s="37"/>
      <c r="CW804" s="37"/>
      <c r="CX804" s="37"/>
      <c r="CY804" s="37"/>
      <c r="CZ804" s="37"/>
      <c r="DA804" s="37"/>
      <c r="DB804" s="37"/>
      <c r="DC804" s="37"/>
      <c r="DD804" s="37"/>
      <c r="DE804" s="37"/>
      <c r="DF804" s="37"/>
      <c r="DG804" s="37"/>
      <c r="DH804" s="37"/>
      <c r="DI804" s="37"/>
      <c r="DJ804" s="37"/>
      <c r="DK804" s="37"/>
      <c r="DL804" s="37"/>
      <c r="DM804" s="37"/>
      <c r="DN804" s="37"/>
      <c r="DO804" s="37"/>
      <c r="DP804" s="37"/>
      <c r="DQ804" s="37"/>
      <c r="DR804" s="37"/>
      <c r="DS804" s="37"/>
      <c r="DT804" s="37"/>
      <c r="DU804" s="37"/>
      <c r="DV804" s="37"/>
      <c r="DW804" s="37"/>
      <c r="DX804" s="37"/>
      <c r="DY804" s="37"/>
      <c r="DZ804" s="37"/>
      <c r="EA804" s="37"/>
      <c r="EB804" s="37"/>
      <c r="EC804" s="37"/>
      <c r="ED804" s="37"/>
      <c r="EE804" s="37"/>
      <c r="EF804" s="37"/>
      <c r="EG804" s="37"/>
      <c r="EH804" s="37"/>
      <c r="EI804" s="37"/>
      <c r="EJ804" s="37"/>
      <c r="EK804" s="37"/>
      <c r="EL804" s="37"/>
      <c r="EM804" s="37"/>
      <c r="EN804" s="37"/>
      <c r="EO804" s="37"/>
      <c r="EP804" s="37"/>
      <c r="EQ804" s="37"/>
      <c r="ER804" s="37"/>
      <c r="ES804" s="37"/>
      <c r="ET804" s="37"/>
      <c r="EU804" s="37"/>
      <c r="EV804" s="37"/>
      <c r="EW804" s="37"/>
      <c r="EX804" s="37"/>
      <c r="EY804" s="37"/>
      <c r="EZ804" s="37"/>
      <c r="FA804" s="37"/>
      <c r="FB804" s="37"/>
      <c r="FC804" s="37"/>
      <c r="FD804" s="37"/>
      <c r="FE804" s="37"/>
      <c r="FF804" s="37"/>
      <c r="FG804" s="37"/>
      <c r="FH804" s="37"/>
      <c r="FI804" s="37"/>
      <c r="FJ804" s="37"/>
      <c r="FK804" s="37"/>
      <c r="FL804" s="37"/>
      <c r="FM804" s="37"/>
      <c r="FN804" s="37"/>
      <c r="FO804" s="37"/>
      <c r="FP804" s="37"/>
      <c r="FQ804" s="37"/>
      <c r="FR804" s="37"/>
      <c r="FS804" s="37"/>
      <c r="FT804" s="37"/>
      <c r="FU804" s="37"/>
      <c r="FV804" s="37"/>
      <c r="FW804" s="37"/>
      <c r="FX804" s="37"/>
      <c r="FY804" s="37"/>
      <c r="FZ804" s="37"/>
      <c r="GA804" s="37"/>
      <c r="GB804" s="37"/>
      <c r="GC804" s="37"/>
      <c r="GD804" s="37"/>
      <c r="GE804" s="37"/>
      <c r="GF804" s="37"/>
      <c r="GG804" s="37"/>
      <c r="GH804" s="37"/>
      <c r="GI804" s="37"/>
      <c r="GJ804" s="37"/>
      <c r="GK804" s="37"/>
      <c r="GL804" s="37"/>
      <c r="GM804" s="37"/>
      <c r="GN804" s="37"/>
      <c r="GO804" s="37"/>
      <c r="GP804" s="37"/>
      <c r="GQ804" s="37"/>
      <c r="GR804" s="37"/>
      <c r="GS804" s="37"/>
      <c r="GT804" s="37"/>
      <c r="GU804" s="37"/>
      <c r="GV804" s="37"/>
      <c r="GW804" s="37"/>
      <c r="GX804" s="37"/>
      <c r="GY804" s="37"/>
      <c r="GZ804" s="37"/>
      <c r="HA804" s="37"/>
    </row>
    <row r="805" spans="1:209" s="39" customFormat="1" ht="36" x14ac:dyDescent="0.25">
      <c r="A805" s="40" t="s">
        <v>902</v>
      </c>
      <c r="B805" s="29" t="s">
        <v>903</v>
      </c>
      <c r="C805" s="25">
        <v>999</v>
      </c>
      <c r="D805" s="41" t="s">
        <v>361</v>
      </c>
      <c r="E805" s="41" t="s">
        <v>91</v>
      </c>
      <c r="F805" s="41" t="s">
        <v>105</v>
      </c>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c r="BH805" s="37"/>
      <c r="BI805" s="37"/>
      <c r="BJ805" s="37"/>
      <c r="BK805" s="37"/>
      <c r="BL805" s="37"/>
      <c r="BM805" s="37"/>
      <c r="BN805" s="37"/>
      <c r="BO805" s="37"/>
      <c r="BP805" s="37"/>
      <c r="BQ805" s="37"/>
      <c r="BR805" s="37"/>
      <c r="BS805" s="37"/>
      <c r="BT805" s="37"/>
      <c r="BU805" s="37"/>
      <c r="BV805" s="37"/>
      <c r="BW805" s="37"/>
      <c r="BX805" s="37"/>
      <c r="BY805" s="37"/>
      <c r="BZ805" s="37"/>
      <c r="CA805" s="37"/>
      <c r="CB805" s="37"/>
      <c r="CC805" s="37"/>
      <c r="CD805" s="37"/>
      <c r="CE805" s="37"/>
      <c r="CF805" s="37"/>
      <c r="CG805" s="37"/>
      <c r="CH805" s="37"/>
      <c r="CI805" s="37"/>
      <c r="CJ805" s="37"/>
      <c r="CK805" s="37"/>
      <c r="CL805" s="37"/>
      <c r="CM805" s="37"/>
      <c r="CN805" s="37"/>
      <c r="CO805" s="37"/>
      <c r="CP805" s="37"/>
      <c r="CQ805" s="37"/>
      <c r="CR805" s="37"/>
      <c r="CS805" s="37"/>
      <c r="CT805" s="37"/>
      <c r="CU805" s="37"/>
      <c r="CV805" s="37"/>
      <c r="CW805" s="37"/>
      <c r="CX805" s="37"/>
      <c r="CY805" s="37"/>
      <c r="CZ805" s="37"/>
      <c r="DA805" s="37"/>
      <c r="DB805" s="37"/>
      <c r="DC805" s="37"/>
      <c r="DD805" s="37"/>
      <c r="DE805" s="37"/>
      <c r="DF805" s="37"/>
      <c r="DG805" s="37"/>
      <c r="DH805" s="37"/>
      <c r="DI805" s="37"/>
      <c r="DJ805" s="37"/>
      <c r="DK805" s="37"/>
      <c r="DL805" s="37"/>
      <c r="DM805" s="37"/>
      <c r="DN805" s="37"/>
      <c r="DO805" s="37"/>
      <c r="DP805" s="37"/>
      <c r="DQ805" s="37"/>
      <c r="DR805" s="37"/>
      <c r="DS805" s="37"/>
      <c r="DT805" s="37"/>
      <c r="DU805" s="37"/>
      <c r="DV805" s="37"/>
      <c r="DW805" s="37"/>
      <c r="DX805" s="37"/>
      <c r="DY805" s="37"/>
      <c r="DZ805" s="37"/>
      <c r="EA805" s="37"/>
      <c r="EB805" s="37"/>
      <c r="EC805" s="37"/>
      <c r="ED805" s="37"/>
      <c r="EE805" s="37"/>
      <c r="EF805" s="37"/>
      <c r="EG805" s="37"/>
      <c r="EH805" s="37"/>
      <c r="EI805" s="37"/>
      <c r="EJ805" s="37"/>
      <c r="EK805" s="37"/>
      <c r="EL805" s="37"/>
      <c r="EM805" s="37"/>
      <c r="EN805" s="37"/>
      <c r="EO805" s="37"/>
      <c r="EP805" s="37"/>
      <c r="EQ805" s="37"/>
      <c r="ER805" s="37"/>
      <c r="ES805" s="37"/>
      <c r="ET805" s="37"/>
      <c r="EU805" s="37"/>
      <c r="EV805" s="37"/>
      <c r="EW805" s="37"/>
      <c r="EX805" s="37"/>
      <c r="EY805" s="37"/>
      <c r="EZ805" s="37"/>
      <c r="FA805" s="37"/>
      <c r="FB805" s="37"/>
      <c r="FC805" s="37"/>
      <c r="FD805" s="37"/>
      <c r="FE805" s="37"/>
      <c r="FF805" s="37"/>
      <c r="FG805" s="37"/>
      <c r="FH805" s="37"/>
      <c r="FI805" s="37"/>
      <c r="FJ805" s="37"/>
      <c r="FK805" s="37"/>
      <c r="FL805" s="37"/>
      <c r="FM805" s="37"/>
      <c r="FN805" s="37"/>
      <c r="FO805" s="37"/>
      <c r="FP805" s="37"/>
      <c r="FQ805" s="37"/>
      <c r="FR805" s="37"/>
      <c r="FS805" s="37"/>
      <c r="FT805" s="37"/>
      <c r="FU805" s="37"/>
      <c r="FV805" s="37"/>
      <c r="FW805" s="37"/>
      <c r="FX805" s="37"/>
      <c r="FY805" s="37"/>
      <c r="FZ805" s="37"/>
      <c r="GA805" s="37"/>
      <c r="GB805" s="37"/>
      <c r="GC805" s="37"/>
      <c r="GD805" s="37"/>
      <c r="GE805" s="37"/>
      <c r="GF805" s="37"/>
      <c r="GG805" s="37"/>
      <c r="GH805" s="37"/>
      <c r="GI805" s="37"/>
      <c r="GJ805" s="37"/>
      <c r="GK805" s="37"/>
      <c r="GL805" s="37"/>
      <c r="GM805" s="37"/>
      <c r="GN805" s="37"/>
      <c r="GO805" s="37"/>
      <c r="GP805" s="37"/>
      <c r="GQ805" s="37"/>
      <c r="GR805" s="37"/>
      <c r="GS805" s="37"/>
      <c r="GT805" s="37"/>
      <c r="GU805" s="37"/>
      <c r="GV805" s="37"/>
      <c r="GW805" s="37"/>
      <c r="GX805" s="37"/>
      <c r="GY805" s="37"/>
      <c r="GZ805" s="37"/>
      <c r="HA805" s="37"/>
    </row>
    <row r="806" spans="1:209" s="39" customFormat="1" ht="36" x14ac:dyDescent="0.25">
      <c r="A806" s="40" t="s">
        <v>905</v>
      </c>
      <c r="B806" s="29" t="s">
        <v>904</v>
      </c>
      <c r="C806" s="25">
        <v>567</v>
      </c>
      <c r="D806" s="41" t="s">
        <v>361</v>
      </c>
      <c r="E806" s="41" t="s">
        <v>91</v>
      </c>
      <c r="F806" s="41" t="s">
        <v>105</v>
      </c>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37"/>
      <c r="BK806" s="37"/>
      <c r="BL806" s="37"/>
      <c r="BM806" s="37"/>
      <c r="BN806" s="37"/>
      <c r="BO806" s="37"/>
      <c r="BP806" s="37"/>
      <c r="BQ806" s="37"/>
      <c r="BR806" s="37"/>
      <c r="BS806" s="37"/>
      <c r="BT806" s="37"/>
      <c r="BU806" s="37"/>
      <c r="BV806" s="37"/>
      <c r="BW806" s="37"/>
      <c r="BX806" s="37"/>
      <c r="BY806" s="37"/>
      <c r="BZ806" s="37"/>
      <c r="CA806" s="37"/>
      <c r="CB806" s="37"/>
      <c r="CC806" s="37"/>
      <c r="CD806" s="37"/>
      <c r="CE806" s="37"/>
      <c r="CF806" s="37"/>
      <c r="CG806" s="37"/>
      <c r="CH806" s="37"/>
      <c r="CI806" s="37"/>
      <c r="CJ806" s="37"/>
      <c r="CK806" s="37"/>
      <c r="CL806" s="37"/>
      <c r="CM806" s="37"/>
      <c r="CN806" s="37"/>
      <c r="CO806" s="37"/>
      <c r="CP806" s="37"/>
      <c r="CQ806" s="37"/>
      <c r="CR806" s="37"/>
      <c r="CS806" s="37"/>
      <c r="CT806" s="37"/>
      <c r="CU806" s="37"/>
      <c r="CV806" s="37"/>
      <c r="CW806" s="37"/>
      <c r="CX806" s="37"/>
      <c r="CY806" s="37"/>
      <c r="CZ806" s="37"/>
      <c r="DA806" s="37"/>
      <c r="DB806" s="37"/>
      <c r="DC806" s="37"/>
      <c r="DD806" s="37"/>
      <c r="DE806" s="37"/>
      <c r="DF806" s="37"/>
      <c r="DG806" s="37"/>
      <c r="DH806" s="37"/>
      <c r="DI806" s="37"/>
      <c r="DJ806" s="37"/>
      <c r="DK806" s="37"/>
      <c r="DL806" s="37"/>
      <c r="DM806" s="37"/>
      <c r="DN806" s="37"/>
      <c r="DO806" s="37"/>
      <c r="DP806" s="37"/>
      <c r="DQ806" s="37"/>
      <c r="DR806" s="37"/>
      <c r="DS806" s="37"/>
      <c r="DT806" s="37"/>
      <c r="DU806" s="37"/>
      <c r="DV806" s="37"/>
      <c r="DW806" s="37"/>
      <c r="DX806" s="37"/>
      <c r="DY806" s="37"/>
      <c r="DZ806" s="37"/>
      <c r="EA806" s="37"/>
      <c r="EB806" s="37"/>
      <c r="EC806" s="37"/>
      <c r="ED806" s="37"/>
      <c r="EE806" s="37"/>
      <c r="EF806" s="37"/>
      <c r="EG806" s="37"/>
      <c r="EH806" s="37"/>
      <c r="EI806" s="37"/>
      <c r="EJ806" s="37"/>
      <c r="EK806" s="37"/>
      <c r="EL806" s="37"/>
      <c r="EM806" s="37"/>
      <c r="EN806" s="37"/>
      <c r="EO806" s="37"/>
      <c r="EP806" s="37"/>
      <c r="EQ806" s="37"/>
      <c r="ER806" s="37"/>
      <c r="ES806" s="37"/>
      <c r="ET806" s="37"/>
      <c r="EU806" s="37"/>
      <c r="EV806" s="37"/>
      <c r="EW806" s="37"/>
      <c r="EX806" s="37"/>
      <c r="EY806" s="37"/>
      <c r="EZ806" s="37"/>
      <c r="FA806" s="37"/>
      <c r="FB806" s="37"/>
      <c r="FC806" s="37"/>
      <c r="FD806" s="37"/>
      <c r="FE806" s="37"/>
      <c r="FF806" s="37"/>
      <c r="FG806" s="37"/>
      <c r="FH806" s="37"/>
      <c r="FI806" s="37"/>
      <c r="FJ806" s="37"/>
      <c r="FK806" s="37"/>
      <c r="FL806" s="37"/>
      <c r="FM806" s="37"/>
      <c r="FN806" s="37"/>
      <c r="FO806" s="37"/>
      <c r="FP806" s="37"/>
      <c r="FQ806" s="37"/>
      <c r="FR806" s="37"/>
      <c r="FS806" s="37"/>
      <c r="FT806" s="37"/>
      <c r="FU806" s="37"/>
      <c r="FV806" s="37"/>
      <c r="FW806" s="37"/>
      <c r="FX806" s="37"/>
      <c r="FY806" s="37"/>
      <c r="FZ806" s="37"/>
      <c r="GA806" s="37"/>
      <c r="GB806" s="37"/>
      <c r="GC806" s="37"/>
      <c r="GD806" s="37"/>
      <c r="GE806" s="37"/>
      <c r="GF806" s="37"/>
      <c r="GG806" s="37"/>
      <c r="GH806" s="37"/>
      <c r="GI806" s="37"/>
      <c r="GJ806" s="37"/>
      <c r="GK806" s="37"/>
      <c r="GL806" s="37"/>
      <c r="GM806" s="37"/>
      <c r="GN806" s="37"/>
      <c r="GO806" s="37"/>
      <c r="GP806" s="37"/>
      <c r="GQ806" s="37"/>
      <c r="GR806" s="37"/>
      <c r="GS806" s="37"/>
      <c r="GT806" s="37"/>
      <c r="GU806" s="37"/>
      <c r="GV806" s="37"/>
      <c r="GW806" s="37"/>
      <c r="GX806" s="37"/>
      <c r="GY806" s="37"/>
      <c r="GZ806" s="37"/>
      <c r="HA806" s="37"/>
    </row>
    <row r="807" spans="1:209" s="39" customFormat="1" ht="26.25" customHeight="1" x14ac:dyDescent="0.25">
      <c r="A807" s="50"/>
      <c r="B807" s="124"/>
      <c r="C807" s="125"/>
      <c r="D807" s="20"/>
      <c r="E807" s="20"/>
      <c r="F807" s="20"/>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c r="BH807" s="37"/>
      <c r="BI807" s="37"/>
      <c r="BJ807" s="37"/>
      <c r="BK807" s="37"/>
      <c r="BL807" s="37"/>
      <c r="BM807" s="37"/>
      <c r="BN807" s="37"/>
      <c r="BO807" s="37"/>
      <c r="BP807" s="37"/>
      <c r="BQ807" s="37"/>
      <c r="BR807" s="37"/>
      <c r="BS807" s="37"/>
      <c r="BT807" s="37"/>
      <c r="BU807" s="37"/>
      <c r="BV807" s="37"/>
      <c r="BW807" s="37"/>
      <c r="BX807" s="37"/>
      <c r="BY807" s="37"/>
      <c r="BZ807" s="37"/>
      <c r="CA807" s="37"/>
      <c r="CB807" s="37"/>
      <c r="CC807" s="37"/>
      <c r="CD807" s="37"/>
      <c r="CE807" s="37"/>
      <c r="CF807" s="37"/>
      <c r="CG807" s="37"/>
      <c r="CH807" s="37"/>
      <c r="CI807" s="37"/>
      <c r="CJ807" s="37"/>
      <c r="CK807" s="37"/>
      <c r="CL807" s="37"/>
      <c r="CM807" s="37"/>
      <c r="CN807" s="37"/>
      <c r="CO807" s="37"/>
      <c r="CP807" s="37"/>
      <c r="CQ807" s="37"/>
      <c r="CR807" s="37"/>
      <c r="CS807" s="37"/>
      <c r="CT807" s="37"/>
      <c r="CU807" s="37"/>
      <c r="CV807" s="37"/>
      <c r="CW807" s="37"/>
      <c r="CX807" s="37"/>
      <c r="CY807" s="37"/>
      <c r="CZ807" s="37"/>
      <c r="DA807" s="37"/>
      <c r="DB807" s="37"/>
      <c r="DC807" s="37"/>
      <c r="DD807" s="37"/>
      <c r="DE807" s="37"/>
      <c r="DF807" s="37"/>
      <c r="DG807" s="37"/>
      <c r="DH807" s="37"/>
      <c r="DI807" s="37"/>
      <c r="DJ807" s="37"/>
      <c r="DK807" s="37"/>
      <c r="DL807" s="37"/>
      <c r="DM807" s="37"/>
      <c r="DN807" s="37"/>
      <c r="DO807" s="37"/>
      <c r="DP807" s="37"/>
      <c r="DQ807" s="37"/>
      <c r="DR807" s="37"/>
      <c r="DS807" s="37"/>
      <c r="DT807" s="37"/>
      <c r="DU807" s="37"/>
      <c r="DV807" s="37"/>
      <c r="DW807" s="37"/>
      <c r="DX807" s="37"/>
      <c r="DY807" s="37"/>
      <c r="DZ807" s="37"/>
      <c r="EA807" s="37"/>
      <c r="EB807" s="37"/>
      <c r="EC807" s="37"/>
      <c r="ED807" s="37"/>
      <c r="EE807" s="37"/>
      <c r="EF807" s="37"/>
      <c r="EG807" s="37"/>
      <c r="EH807" s="37"/>
      <c r="EI807" s="37"/>
      <c r="EJ807" s="37"/>
      <c r="EK807" s="37"/>
      <c r="EL807" s="37"/>
      <c r="EM807" s="37"/>
      <c r="EN807" s="37"/>
      <c r="EO807" s="37"/>
      <c r="EP807" s="37"/>
      <c r="EQ807" s="37"/>
      <c r="ER807" s="37"/>
      <c r="ES807" s="37"/>
      <c r="ET807" s="37"/>
      <c r="EU807" s="37"/>
      <c r="EV807" s="37"/>
      <c r="EW807" s="37"/>
      <c r="EX807" s="37"/>
      <c r="EY807" s="37"/>
      <c r="EZ807" s="37"/>
      <c r="FA807" s="37"/>
      <c r="FB807" s="37"/>
      <c r="FC807" s="37"/>
      <c r="FD807" s="37"/>
      <c r="FE807" s="37"/>
      <c r="FF807" s="37"/>
      <c r="FG807" s="37"/>
      <c r="FH807" s="37"/>
      <c r="FI807" s="37"/>
      <c r="FJ807" s="37"/>
      <c r="FK807" s="37"/>
      <c r="FL807" s="37"/>
      <c r="FM807" s="37"/>
      <c r="FN807" s="37"/>
      <c r="FO807" s="37"/>
      <c r="FP807" s="37"/>
      <c r="FQ807" s="37"/>
      <c r="FR807" s="37"/>
      <c r="FS807" s="37"/>
      <c r="FT807" s="37"/>
      <c r="FU807" s="37"/>
      <c r="FV807" s="37"/>
      <c r="FW807" s="37"/>
      <c r="FX807" s="37"/>
      <c r="FY807" s="37"/>
      <c r="FZ807" s="37"/>
      <c r="GA807" s="37"/>
      <c r="GB807" s="37"/>
      <c r="GC807" s="37"/>
      <c r="GD807" s="37"/>
      <c r="GE807" s="37"/>
      <c r="GF807" s="37"/>
      <c r="GG807" s="37"/>
      <c r="GH807" s="37"/>
      <c r="GI807" s="37"/>
      <c r="GJ807" s="37"/>
      <c r="GK807" s="37"/>
      <c r="GL807" s="37"/>
      <c r="GM807" s="37"/>
      <c r="GN807" s="37"/>
      <c r="GO807" s="37"/>
      <c r="GP807" s="37"/>
      <c r="GQ807" s="37"/>
      <c r="GR807" s="37"/>
      <c r="GS807" s="37"/>
      <c r="GT807" s="37"/>
      <c r="GU807" s="37"/>
      <c r="GV807" s="37"/>
      <c r="GW807" s="37"/>
      <c r="GX807" s="37"/>
      <c r="GY807" s="37"/>
      <c r="GZ807" s="37"/>
      <c r="HA807" s="37"/>
    </row>
    <row r="808" spans="1:209" s="39" customFormat="1" ht="38.25" x14ac:dyDescent="0.25">
      <c r="A808" s="193" t="s">
        <v>336</v>
      </c>
      <c r="B808" s="194" t="s">
        <v>1</v>
      </c>
      <c r="C808" s="196" t="s">
        <v>135</v>
      </c>
      <c r="D808" s="196" t="s">
        <v>3</v>
      </c>
      <c r="E808" s="196" t="s">
        <v>4</v>
      </c>
      <c r="F808" s="196" t="s">
        <v>5</v>
      </c>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c r="BH808" s="37"/>
      <c r="BI808" s="37"/>
      <c r="BJ808" s="37"/>
      <c r="BK808" s="37"/>
      <c r="BL808" s="37"/>
      <c r="BM808" s="37"/>
      <c r="BN808" s="37"/>
      <c r="BO808" s="37"/>
      <c r="BP808" s="37"/>
      <c r="BQ808" s="37"/>
      <c r="BR808" s="37"/>
      <c r="BS808" s="37"/>
      <c r="BT808" s="37"/>
      <c r="BU808" s="37"/>
      <c r="BV808" s="37"/>
      <c r="BW808" s="37"/>
      <c r="BX808" s="37"/>
      <c r="BY808" s="37"/>
      <c r="BZ808" s="37"/>
      <c r="CA808" s="37"/>
      <c r="CB808" s="37"/>
      <c r="CC808" s="37"/>
      <c r="CD808" s="37"/>
      <c r="CE808" s="37"/>
      <c r="CF808" s="37"/>
      <c r="CG808" s="37"/>
      <c r="CH808" s="37"/>
      <c r="CI808" s="37"/>
      <c r="CJ808" s="37"/>
      <c r="CK808" s="37"/>
      <c r="CL808" s="37"/>
      <c r="CM808" s="37"/>
      <c r="CN808" s="37"/>
      <c r="CO808" s="37"/>
      <c r="CP808" s="37"/>
      <c r="CQ808" s="37"/>
      <c r="CR808" s="37"/>
      <c r="CS808" s="37"/>
      <c r="CT808" s="37"/>
      <c r="CU808" s="37"/>
      <c r="CV808" s="37"/>
      <c r="CW808" s="37"/>
      <c r="CX808" s="37"/>
      <c r="CY808" s="37"/>
      <c r="CZ808" s="37"/>
      <c r="DA808" s="37"/>
      <c r="DB808" s="37"/>
      <c r="DC808" s="37"/>
      <c r="DD808" s="37"/>
      <c r="DE808" s="37"/>
      <c r="DF808" s="37"/>
      <c r="DG808" s="37"/>
      <c r="DH808" s="37"/>
      <c r="DI808" s="37"/>
      <c r="DJ808" s="37"/>
      <c r="DK808" s="37"/>
      <c r="DL808" s="37"/>
      <c r="DM808" s="37"/>
      <c r="DN808" s="37"/>
      <c r="DO808" s="37"/>
      <c r="DP808" s="37"/>
      <c r="DQ808" s="37"/>
      <c r="DR808" s="37"/>
      <c r="DS808" s="37"/>
      <c r="DT808" s="37"/>
      <c r="DU808" s="37"/>
      <c r="DV808" s="37"/>
      <c r="DW808" s="37"/>
      <c r="DX808" s="37"/>
      <c r="DY808" s="37"/>
      <c r="DZ808" s="37"/>
      <c r="EA808" s="37"/>
      <c r="EB808" s="37"/>
      <c r="EC808" s="37"/>
      <c r="ED808" s="37"/>
      <c r="EE808" s="37"/>
      <c r="EF808" s="37"/>
      <c r="EG808" s="37"/>
      <c r="EH808" s="37"/>
      <c r="EI808" s="37"/>
      <c r="EJ808" s="37"/>
      <c r="EK808" s="37"/>
      <c r="EL808" s="37"/>
      <c r="EM808" s="37"/>
      <c r="EN808" s="37"/>
      <c r="EO808" s="37"/>
      <c r="EP808" s="37"/>
      <c r="EQ808" s="37"/>
      <c r="ER808" s="37"/>
      <c r="ES808" s="37"/>
      <c r="ET808" s="37"/>
      <c r="EU808" s="37"/>
      <c r="EV808" s="37"/>
      <c r="EW808" s="37"/>
      <c r="EX808" s="37"/>
      <c r="EY808" s="37"/>
      <c r="EZ808" s="37"/>
      <c r="FA808" s="37"/>
      <c r="FB808" s="37"/>
      <c r="FC808" s="37"/>
      <c r="FD808" s="37"/>
      <c r="FE808" s="37"/>
      <c r="FF808" s="37"/>
      <c r="FG808" s="37"/>
      <c r="FH808" s="37"/>
      <c r="FI808" s="37"/>
      <c r="FJ808" s="37"/>
      <c r="FK808" s="37"/>
      <c r="FL808" s="37"/>
      <c r="FM808" s="37"/>
      <c r="FN808" s="37"/>
      <c r="FO808" s="37"/>
      <c r="FP808" s="37"/>
      <c r="FQ808" s="37"/>
      <c r="FR808" s="37"/>
      <c r="FS808" s="37"/>
      <c r="FT808" s="37"/>
      <c r="FU808" s="37"/>
      <c r="FV808" s="37"/>
      <c r="FW808" s="37"/>
      <c r="FX808" s="37"/>
      <c r="FY808" s="37"/>
      <c r="FZ808" s="37"/>
      <c r="GA808" s="37"/>
      <c r="GB808" s="37"/>
      <c r="GC808" s="37"/>
      <c r="GD808" s="37"/>
      <c r="GE808" s="37"/>
      <c r="GF808" s="37"/>
      <c r="GG808" s="37"/>
      <c r="GH808" s="37"/>
      <c r="GI808" s="37"/>
      <c r="GJ808" s="37"/>
      <c r="GK808" s="37"/>
      <c r="GL808" s="37"/>
      <c r="GM808" s="37"/>
      <c r="GN808" s="37"/>
      <c r="GO808" s="37"/>
      <c r="GP808" s="37"/>
      <c r="GQ808" s="37"/>
      <c r="GR808" s="37"/>
      <c r="GS808" s="37"/>
      <c r="GT808" s="37"/>
      <c r="GU808" s="37"/>
      <c r="GV808" s="37"/>
      <c r="GW808" s="37"/>
      <c r="GX808" s="37"/>
      <c r="GY808" s="37"/>
      <c r="GZ808" s="37"/>
      <c r="HA808" s="37"/>
    </row>
    <row r="809" spans="1:209" s="39" customFormat="1" ht="38.25" x14ac:dyDescent="0.25">
      <c r="A809" s="145" t="s">
        <v>136</v>
      </c>
      <c r="B809" s="151" t="s">
        <v>149</v>
      </c>
      <c r="C809" s="19">
        <v>24555</v>
      </c>
      <c r="D809" s="196" t="s">
        <v>131</v>
      </c>
      <c r="E809" s="204"/>
      <c r="F809" s="204"/>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c r="BH809" s="37"/>
      <c r="BI809" s="37"/>
      <c r="BJ809" s="37"/>
      <c r="BK809" s="37"/>
      <c r="BL809" s="37"/>
      <c r="BM809" s="37"/>
      <c r="BN809" s="37"/>
      <c r="BO809" s="37"/>
      <c r="BP809" s="37"/>
      <c r="BQ809" s="37"/>
      <c r="BR809" s="37"/>
      <c r="BS809" s="37"/>
      <c r="BT809" s="37"/>
      <c r="BU809" s="37"/>
      <c r="BV809" s="37"/>
      <c r="BW809" s="37"/>
      <c r="BX809" s="37"/>
      <c r="BY809" s="37"/>
      <c r="BZ809" s="37"/>
      <c r="CA809" s="37"/>
      <c r="CB809" s="37"/>
      <c r="CC809" s="37"/>
      <c r="CD809" s="37"/>
      <c r="CE809" s="37"/>
      <c r="CF809" s="37"/>
      <c r="CG809" s="37"/>
      <c r="CH809" s="37"/>
      <c r="CI809" s="37"/>
      <c r="CJ809" s="37"/>
      <c r="CK809" s="37"/>
      <c r="CL809" s="37"/>
      <c r="CM809" s="37"/>
      <c r="CN809" s="37"/>
      <c r="CO809" s="37"/>
      <c r="CP809" s="37"/>
      <c r="CQ809" s="37"/>
      <c r="CR809" s="37"/>
      <c r="CS809" s="37"/>
      <c r="CT809" s="37"/>
      <c r="CU809" s="37"/>
      <c r="CV809" s="37"/>
      <c r="CW809" s="37"/>
      <c r="CX809" s="37"/>
      <c r="CY809" s="37"/>
      <c r="CZ809" s="37"/>
      <c r="DA809" s="37"/>
      <c r="DB809" s="37"/>
      <c r="DC809" s="37"/>
      <c r="DD809" s="37"/>
      <c r="DE809" s="37"/>
      <c r="DF809" s="37"/>
      <c r="DG809" s="37"/>
      <c r="DH809" s="37"/>
      <c r="DI809" s="37"/>
      <c r="DJ809" s="37"/>
      <c r="DK809" s="37"/>
      <c r="DL809" s="37"/>
      <c r="DM809" s="37"/>
      <c r="DN809" s="37"/>
      <c r="DO809" s="37"/>
      <c r="DP809" s="37"/>
      <c r="DQ809" s="37"/>
      <c r="DR809" s="37"/>
      <c r="DS809" s="37"/>
      <c r="DT809" s="37"/>
      <c r="DU809" s="37"/>
      <c r="DV809" s="37"/>
      <c r="DW809" s="37"/>
      <c r="DX809" s="37"/>
      <c r="DY809" s="37"/>
      <c r="DZ809" s="37"/>
      <c r="EA809" s="37"/>
      <c r="EB809" s="37"/>
      <c r="EC809" s="37"/>
      <c r="ED809" s="37"/>
      <c r="EE809" s="37"/>
      <c r="EF809" s="37"/>
      <c r="EG809" s="37"/>
      <c r="EH809" s="37"/>
      <c r="EI809" s="37"/>
      <c r="EJ809" s="37"/>
      <c r="EK809" s="37"/>
      <c r="EL809" s="37"/>
      <c r="EM809" s="37"/>
      <c r="EN809" s="37"/>
      <c r="EO809" s="37"/>
      <c r="EP809" s="37"/>
      <c r="EQ809" s="37"/>
      <c r="ER809" s="37"/>
      <c r="ES809" s="37"/>
      <c r="ET809" s="37"/>
      <c r="EU809" s="37"/>
      <c r="EV809" s="37"/>
      <c r="EW809" s="37"/>
      <c r="EX809" s="37"/>
      <c r="EY809" s="37"/>
      <c r="EZ809" s="37"/>
      <c r="FA809" s="37"/>
      <c r="FB809" s="37"/>
      <c r="FC809" s="37"/>
      <c r="FD809" s="37"/>
      <c r="FE809" s="37"/>
      <c r="FF809" s="37"/>
      <c r="FG809" s="37"/>
      <c r="FH809" s="37"/>
      <c r="FI809" s="37"/>
      <c r="FJ809" s="37"/>
      <c r="FK809" s="37"/>
      <c r="FL809" s="37"/>
      <c r="FM809" s="37"/>
      <c r="FN809" s="37"/>
      <c r="FO809" s="37"/>
      <c r="FP809" s="37"/>
      <c r="FQ809" s="37"/>
      <c r="FR809" s="37"/>
      <c r="FS809" s="37"/>
      <c r="FT809" s="37"/>
      <c r="FU809" s="37"/>
      <c r="FV809" s="37"/>
      <c r="FW809" s="37"/>
      <c r="FX809" s="37"/>
      <c r="FY809" s="37"/>
      <c r="FZ809" s="37"/>
      <c r="GA809" s="37"/>
      <c r="GB809" s="37"/>
      <c r="GC809" s="37"/>
      <c r="GD809" s="37"/>
      <c r="GE809" s="37"/>
      <c r="GF809" s="37"/>
      <c r="GG809" s="37"/>
      <c r="GH809" s="37"/>
      <c r="GI809" s="37"/>
      <c r="GJ809" s="37"/>
      <c r="GK809" s="37"/>
      <c r="GL809" s="37"/>
      <c r="GM809" s="37"/>
      <c r="GN809" s="37"/>
      <c r="GO809" s="37"/>
      <c r="GP809" s="37"/>
      <c r="GQ809" s="37"/>
      <c r="GR809" s="37"/>
      <c r="GS809" s="37"/>
      <c r="GT809" s="37"/>
      <c r="GU809" s="37"/>
      <c r="GV809" s="37"/>
      <c r="GW809" s="37"/>
      <c r="GX809" s="37"/>
      <c r="GY809" s="37"/>
      <c r="GZ809" s="37"/>
      <c r="HA809" s="37"/>
    </row>
    <row r="810" spans="1:209" s="114" customFormat="1" x14ac:dyDescent="0.25">
      <c r="A810" s="205" t="s">
        <v>137</v>
      </c>
      <c r="B810" s="206" t="s">
        <v>138</v>
      </c>
      <c r="C810" s="207">
        <v>2530</v>
      </c>
      <c r="D810" s="207" t="s">
        <v>131</v>
      </c>
      <c r="E810" s="208" t="s">
        <v>17</v>
      </c>
      <c r="F810" s="208" t="s">
        <v>10</v>
      </c>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5"/>
      <c r="AL810" s="115"/>
      <c r="AM810" s="115"/>
      <c r="AN810" s="115"/>
      <c r="AO810" s="115"/>
      <c r="AP810" s="115"/>
      <c r="AQ810" s="115"/>
      <c r="AR810" s="115"/>
      <c r="AS810" s="115"/>
      <c r="AT810" s="115"/>
      <c r="AU810" s="115"/>
      <c r="AV810" s="115"/>
      <c r="AW810" s="115"/>
      <c r="AX810" s="115"/>
      <c r="AY810" s="115"/>
      <c r="AZ810" s="115"/>
      <c r="BA810" s="115"/>
      <c r="BB810" s="115"/>
      <c r="BC810" s="115"/>
      <c r="BD810" s="115"/>
      <c r="BE810" s="115"/>
      <c r="BF810" s="115"/>
      <c r="BG810" s="115"/>
      <c r="BH810" s="115"/>
      <c r="BI810" s="115"/>
      <c r="BJ810" s="115"/>
      <c r="BK810" s="115"/>
      <c r="BL810" s="115"/>
      <c r="BM810" s="115"/>
      <c r="BN810" s="115"/>
      <c r="BO810" s="115"/>
      <c r="BP810" s="115"/>
      <c r="BQ810" s="115"/>
      <c r="BR810" s="115"/>
      <c r="BS810" s="115"/>
      <c r="BT810" s="115"/>
      <c r="BU810" s="115"/>
      <c r="BV810" s="115"/>
      <c r="BW810" s="115"/>
      <c r="BX810" s="115"/>
      <c r="BY810" s="115"/>
      <c r="BZ810" s="115"/>
      <c r="CA810" s="115"/>
      <c r="CB810" s="115"/>
      <c r="CC810" s="115"/>
      <c r="CD810" s="115"/>
      <c r="CE810" s="115"/>
      <c r="CF810" s="115"/>
      <c r="CG810" s="115"/>
      <c r="CH810" s="115"/>
      <c r="CI810" s="115"/>
      <c r="CJ810" s="115"/>
      <c r="CK810" s="115"/>
      <c r="CL810" s="115"/>
      <c r="CM810" s="115"/>
      <c r="CN810" s="115"/>
      <c r="CO810" s="115"/>
      <c r="CP810" s="115"/>
      <c r="CQ810" s="115"/>
      <c r="CR810" s="115"/>
      <c r="CS810" s="115"/>
      <c r="CT810" s="115"/>
      <c r="CU810" s="115"/>
      <c r="CV810" s="115"/>
      <c r="CW810" s="115"/>
      <c r="CX810" s="115"/>
      <c r="CY810" s="115"/>
      <c r="CZ810" s="115"/>
      <c r="DA810" s="115"/>
      <c r="DB810" s="115"/>
      <c r="DC810" s="115"/>
      <c r="DD810" s="115"/>
      <c r="DE810" s="115"/>
      <c r="DF810" s="115"/>
      <c r="DG810" s="115"/>
      <c r="DH810" s="115"/>
      <c r="DI810" s="115"/>
      <c r="DJ810" s="115"/>
      <c r="DK810" s="115"/>
      <c r="DL810" s="115"/>
      <c r="DM810" s="115"/>
      <c r="DN810" s="115"/>
      <c r="DO810" s="115"/>
      <c r="DP810" s="115"/>
      <c r="DQ810" s="115"/>
      <c r="DR810" s="115"/>
      <c r="DS810" s="115"/>
      <c r="DT810" s="115"/>
      <c r="DU810" s="115"/>
      <c r="DV810" s="115"/>
      <c r="DW810" s="115"/>
      <c r="DX810" s="115"/>
      <c r="DY810" s="115"/>
      <c r="DZ810" s="115"/>
      <c r="EA810" s="115"/>
      <c r="EB810" s="115"/>
      <c r="EC810" s="115"/>
      <c r="ED810" s="115"/>
      <c r="EE810" s="115"/>
      <c r="EF810" s="115"/>
      <c r="EG810" s="115"/>
      <c r="EH810" s="115"/>
      <c r="EI810" s="115"/>
      <c r="EJ810" s="115"/>
      <c r="EK810" s="115"/>
      <c r="EL810" s="115"/>
      <c r="EM810" s="115"/>
      <c r="EN810" s="115"/>
      <c r="EO810" s="115"/>
      <c r="EP810" s="115"/>
      <c r="EQ810" s="115"/>
      <c r="ER810" s="115"/>
      <c r="ES810" s="115"/>
      <c r="ET810" s="115"/>
      <c r="EU810" s="115"/>
      <c r="EV810" s="115"/>
      <c r="EW810" s="115"/>
      <c r="EX810" s="115"/>
      <c r="EY810" s="115"/>
      <c r="EZ810" s="115"/>
      <c r="FA810" s="115"/>
      <c r="FB810" s="115"/>
      <c r="FC810" s="115"/>
      <c r="FD810" s="115"/>
      <c r="FE810" s="115"/>
      <c r="FF810" s="115"/>
      <c r="FG810" s="115"/>
      <c r="FH810" s="115"/>
      <c r="FI810" s="115"/>
      <c r="FJ810" s="115"/>
      <c r="FK810" s="115"/>
      <c r="FL810" s="115"/>
      <c r="FM810" s="115"/>
      <c r="FN810" s="115"/>
      <c r="FO810" s="115"/>
      <c r="FP810" s="115"/>
      <c r="FQ810" s="115"/>
      <c r="FR810" s="115"/>
      <c r="FS810" s="115"/>
      <c r="FT810" s="115"/>
      <c r="FU810" s="115"/>
      <c r="FV810" s="115"/>
      <c r="FW810" s="115"/>
      <c r="FX810" s="115"/>
      <c r="FY810" s="115"/>
      <c r="FZ810" s="115"/>
      <c r="GA810" s="115"/>
      <c r="GB810" s="115"/>
      <c r="GC810" s="115"/>
      <c r="GD810" s="115"/>
      <c r="GE810" s="115"/>
      <c r="GF810" s="115"/>
      <c r="GG810" s="115"/>
      <c r="GH810" s="115"/>
      <c r="GI810" s="115"/>
      <c r="GJ810" s="115"/>
      <c r="GK810" s="115"/>
      <c r="GL810" s="115"/>
      <c r="GM810" s="115"/>
      <c r="GN810" s="115"/>
      <c r="GO810" s="115"/>
      <c r="GP810" s="115"/>
      <c r="GQ810" s="115"/>
      <c r="GR810" s="115"/>
      <c r="GS810" s="115"/>
      <c r="GT810" s="115"/>
      <c r="GU810" s="115"/>
      <c r="GV810" s="115"/>
      <c r="GW810" s="115"/>
      <c r="GX810" s="115"/>
      <c r="GY810" s="115"/>
      <c r="GZ810" s="115"/>
      <c r="HA810" s="115"/>
    </row>
    <row r="811" spans="1:209" s="114" customFormat="1" x14ac:dyDescent="0.25">
      <c r="A811" s="205" t="s">
        <v>139</v>
      </c>
      <c r="B811" s="206" t="s">
        <v>140</v>
      </c>
      <c r="C811" s="207">
        <v>123</v>
      </c>
      <c r="D811" s="207" t="s">
        <v>131</v>
      </c>
      <c r="E811" s="208" t="s">
        <v>17</v>
      </c>
      <c r="F811" s="208" t="s">
        <v>10</v>
      </c>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5"/>
      <c r="AL811" s="115"/>
      <c r="AM811" s="115"/>
      <c r="AN811" s="115"/>
      <c r="AO811" s="115"/>
      <c r="AP811" s="115"/>
      <c r="AQ811" s="115"/>
      <c r="AR811" s="115"/>
      <c r="AS811" s="115"/>
      <c r="AT811" s="115"/>
      <c r="AU811" s="115"/>
      <c r="AV811" s="115"/>
      <c r="AW811" s="115"/>
      <c r="AX811" s="115"/>
      <c r="AY811" s="115"/>
      <c r="AZ811" s="115"/>
      <c r="BA811" s="115"/>
      <c r="BB811" s="115"/>
      <c r="BC811" s="115"/>
      <c r="BD811" s="115"/>
      <c r="BE811" s="115"/>
      <c r="BF811" s="115"/>
      <c r="BG811" s="115"/>
      <c r="BH811" s="115"/>
      <c r="BI811" s="115"/>
      <c r="BJ811" s="115"/>
      <c r="BK811" s="115"/>
      <c r="BL811" s="115"/>
      <c r="BM811" s="115"/>
      <c r="BN811" s="115"/>
      <c r="BO811" s="115"/>
      <c r="BP811" s="115"/>
      <c r="BQ811" s="115"/>
      <c r="BR811" s="115"/>
      <c r="BS811" s="115"/>
      <c r="BT811" s="115"/>
      <c r="BU811" s="115"/>
      <c r="BV811" s="115"/>
      <c r="BW811" s="115"/>
      <c r="BX811" s="115"/>
      <c r="BY811" s="115"/>
      <c r="BZ811" s="115"/>
      <c r="CA811" s="115"/>
      <c r="CB811" s="115"/>
      <c r="CC811" s="115"/>
      <c r="CD811" s="115"/>
      <c r="CE811" s="115"/>
      <c r="CF811" s="115"/>
      <c r="CG811" s="115"/>
      <c r="CH811" s="115"/>
      <c r="CI811" s="115"/>
      <c r="CJ811" s="115"/>
      <c r="CK811" s="115"/>
      <c r="CL811" s="115"/>
      <c r="CM811" s="115"/>
      <c r="CN811" s="115"/>
      <c r="CO811" s="115"/>
      <c r="CP811" s="115"/>
      <c r="CQ811" s="115"/>
      <c r="CR811" s="115"/>
      <c r="CS811" s="115"/>
      <c r="CT811" s="115"/>
      <c r="CU811" s="115"/>
      <c r="CV811" s="115"/>
      <c r="CW811" s="115"/>
      <c r="CX811" s="115"/>
      <c r="CY811" s="115"/>
      <c r="CZ811" s="115"/>
      <c r="DA811" s="115"/>
      <c r="DB811" s="115"/>
      <c r="DC811" s="115"/>
      <c r="DD811" s="115"/>
      <c r="DE811" s="115"/>
      <c r="DF811" s="115"/>
      <c r="DG811" s="115"/>
      <c r="DH811" s="115"/>
      <c r="DI811" s="115"/>
      <c r="DJ811" s="115"/>
      <c r="DK811" s="115"/>
      <c r="DL811" s="115"/>
      <c r="DM811" s="115"/>
      <c r="DN811" s="115"/>
      <c r="DO811" s="115"/>
      <c r="DP811" s="115"/>
      <c r="DQ811" s="115"/>
      <c r="DR811" s="115"/>
      <c r="DS811" s="115"/>
      <c r="DT811" s="115"/>
      <c r="DU811" s="115"/>
      <c r="DV811" s="115"/>
      <c r="DW811" s="115"/>
      <c r="DX811" s="115"/>
      <c r="DY811" s="115"/>
      <c r="DZ811" s="115"/>
      <c r="EA811" s="115"/>
      <c r="EB811" s="115"/>
      <c r="EC811" s="115"/>
      <c r="ED811" s="115"/>
      <c r="EE811" s="115"/>
      <c r="EF811" s="115"/>
      <c r="EG811" s="115"/>
      <c r="EH811" s="115"/>
      <c r="EI811" s="115"/>
      <c r="EJ811" s="115"/>
      <c r="EK811" s="115"/>
      <c r="EL811" s="115"/>
      <c r="EM811" s="115"/>
      <c r="EN811" s="115"/>
      <c r="EO811" s="115"/>
      <c r="EP811" s="115"/>
      <c r="EQ811" s="115"/>
      <c r="ER811" s="115"/>
      <c r="ES811" s="115"/>
      <c r="ET811" s="115"/>
      <c r="EU811" s="115"/>
      <c r="EV811" s="115"/>
      <c r="EW811" s="115"/>
      <c r="EX811" s="115"/>
      <c r="EY811" s="115"/>
      <c r="EZ811" s="115"/>
      <c r="FA811" s="115"/>
      <c r="FB811" s="115"/>
      <c r="FC811" s="115"/>
      <c r="FD811" s="115"/>
      <c r="FE811" s="115"/>
      <c r="FF811" s="115"/>
      <c r="FG811" s="115"/>
      <c r="FH811" s="115"/>
      <c r="FI811" s="115"/>
      <c r="FJ811" s="115"/>
      <c r="FK811" s="115"/>
      <c r="FL811" s="115"/>
      <c r="FM811" s="115"/>
      <c r="FN811" s="115"/>
      <c r="FO811" s="115"/>
      <c r="FP811" s="115"/>
      <c r="FQ811" s="115"/>
      <c r="FR811" s="115"/>
      <c r="FS811" s="115"/>
      <c r="FT811" s="115"/>
      <c r="FU811" s="115"/>
      <c r="FV811" s="115"/>
      <c r="FW811" s="115"/>
      <c r="FX811" s="115"/>
      <c r="FY811" s="115"/>
      <c r="FZ811" s="115"/>
      <c r="GA811" s="115"/>
      <c r="GB811" s="115"/>
      <c r="GC811" s="115"/>
      <c r="GD811" s="115"/>
      <c r="GE811" s="115"/>
      <c r="GF811" s="115"/>
      <c r="GG811" s="115"/>
      <c r="GH811" s="115"/>
      <c r="GI811" s="115"/>
      <c r="GJ811" s="115"/>
      <c r="GK811" s="115"/>
      <c r="GL811" s="115"/>
      <c r="GM811" s="115"/>
      <c r="GN811" s="115"/>
      <c r="GO811" s="115"/>
      <c r="GP811" s="115"/>
      <c r="GQ811" s="115"/>
      <c r="GR811" s="115"/>
      <c r="GS811" s="115"/>
      <c r="GT811" s="115"/>
      <c r="GU811" s="115"/>
      <c r="GV811" s="115"/>
      <c r="GW811" s="115"/>
      <c r="GX811" s="115"/>
      <c r="GY811" s="115"/>
      <c r="GZ811" s="115"/>
      <c r="HA811" s="115"/>
    </row>
    <row r="812" spans="1:209" s="114" customFormat="1" x14ac:dyDescent="0.25">
      <c r="A812" s="205" t="s">
        <v>141</v>
      </c>
      <c r="B812" s="206" t="s">
        <v>149</v>
      </c>
      <c r="C812" s="207">
        <v>2000</v>
      </c>
      <c r="D812" s="207" t="s">
        <v>131</v>
      </c>
      <c r="E812" s="208" t="s">
        <v>17</v>
      </c>
      <c r="F812" s="208" t="s">
        <v>10</v>
      </c>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5"/>
      <c r="AL812" s="115"/>
      <c r="AM812" s="115"/>
      <c r="AN812" s="115"/>
      <c r="AO812" s="115"/>
      <c r="AP812" s="115"/>
      <c r="AQ812" s="115"/>
      <c r="AR812" s="115"/>
      <c r="AS812" s="115"/>
      <c r="AT812" s="115"/>
      <c r="AU812" s="115"/>
      <c r="AV812" s="115"/>
      <c r="AW812" s="115"/>
      <c r="AX812" s="115"/>
      <c r="AY812" s="115"/>
      <c r="AZ812" s="115"/>
      <c r="BA812" s="115"/>
      <c r="BB812" s="115"/>
      <c r="BC812" s="115"/>
      <c r="BD812" s="115"/>
      <c r="BE812" s="115"/>
      <c r="BF812" s="115"/>
      <c r="BG812" s="115"/>
      <c r="BH812" s="115"/>
      <c r="BI812" s="115"/>
      <c r="BJ812" s="115"/>
      <c r="BK812" s="115"/>
      <c r="BL812" s="115"/>
      <c r="BM812" s="115"/>
      <c r="BN812" s="115"/>
      <c r="BO812" s="115"/>
      <c r="BP812" s="115"/>
      <c r="BQ812" s="115"/>
      <c r="BR812" s="115"/>
      <c r="BS812" s="115"/>
      <c r="BT812" s="115"/>
      <c r="BU812" s="115"/>
      <c r="BV812" s="115"/>
      <c r="BW812" s="115"/>
      <c r="BX812" s="115"/>
      <c r="BY812" s="115"/>
      <c r="BZ812" s="115"/>
      <c r="CA812" s="115"/>
      <c r="CB812" s="115"/>
      <c r="CC812" s="115"/>
      <c r="CD812" s="115"/>
      <c r="CE812" s="115"/>
      <c r="CF812" s="115"/>
      <c r="CG812" s="115"/>
      <c r="CH812" s="115"/>
      <c r="CI812" s="115"/>
      <c r="CJ812" s="115"/>
      <c r="CK812" s="115"/>
      <c r="CL812" s="115"/>
      <c r="CM812" s="115"/>
      <c r="CN812" s="115"/>
      <c r="CO812" s="115"/>
      <c r="CP812" s="115"/>
      <c r="CQ812" s="115"/>
      <c r="CR812" s="115"/>
      <c r="CS812" s="115"/>
      <c r="CT812" s="115"/>
      <c r="CU812" s="115"/>
      <c r="CV812" s="115"/>
      <c r="CW812" s="115"/>
      <c r="CX812" s="115"/>
      <c r="CY812" s="115"/>
      <c r="CZ812" s="115"/>
      <c r="DA812" s="115"/>
      <c r="DB812" s="115"/>
      <c r="DC812" s="115"/>
      <c r="DD812" s="115"/>
      <c r="DE812" s="115"/>
      <c r="DF812" s="115"/>
      <c r="DG812" s="115"/>
      <c r="DH812" s="115"/>
      <c r="DI812" s="115"/>
      <c r="DJ812" s="115"/>
      <c r="DK812" s="115"/>
      <c r="DL812" s="115"/>
      <c r="DM812" s="115"/>
      <c r="DN812" s="115"/>
      <c r="DO812" s="115"/>
      <c r="DP812" s="115"/>
      <c r="DQ812" s="115"/>
      <c r="DR812" s="115"/>
      <c r="DS812" s="115"/>
      <c r="DT812" s="115"/>
      <c r="DU812" s="115"/>
      <c r="DV812" s="115"/>
      <c r="DW812" s="115"/>
      <c r="DX812" s="115"/>
      <c r="DY812" s="115"/>
      <c r="DZ812" s="115"/>
      <c r="EA812" s="115"/>
      <c r="EB812" s="115"/>
      <c r="EC812" s="115"/>
      <c r="ED812" s="115"/>
      <c r="EE812" s="115"/>
      <c r="EF812" s="115"/>
      <c r="EG812" s="115"/>
      <c r="EH812" s="115"/>
      <c r="EI812" s="115"/>
      <c r="EJ812" s="115"/>
      <c r="EK812" s="115"/>
      <c r="EL812" s="115"/>
      <c r="EM812" s="115"/>
      <c r="EN812" s="115"/>
      <c r="EO812" s="115"/>
      <c r="EP812" s="115"/>
      <c r="EQ812" s="115"/>
      <c r="ER812" s="115"/>
      <c r="ES812" s="115"/>
      <c r="ET812" s="115"/>
      <c r="EU812" s="115"/>
      <c r="EV812" s="115"/>
      <c r="EW812" s="115"/>
      <c r="EX812" s="115"/>
      <c r="EY812" s="115"/>
      <c r="EZ812" s="115"/>
      <c r="FA812" s="115"/>
      <c r="FB812" s="115"/>
      <c r="FC812" s="115"/>
      <c r="FD812" s="115"/>
      <c r="FE812" s="115"/>
      <c r="FF812" s="115"/>
      <c r="FG812" s="115"/>
      <c r="FH812" s="115"/>
      <c r="FI812" s="115"/>
      <c r="FJ812" s="115"/>
      <c r="FK812" s="115"/>
      <c r="FL812" s="115"/>
      <c r="FM812" s="115"/>
      <c r="FN812" s="115"/>
      <c r="FO812" s="115"/>
      <c r="FP812" s="115"/>
      <c r="FQ812" s="115"/>
      <c r="FR812" s="115"/>
      <c r="FS812" s="115"/>
      <c r="FT812" s="115"/>
      <c r="FU812" s="115"/>
      <c r="FV812" s="115"/>
      <c r="FW812" s="115"/>
      <c r="FX812" s="115"/>
      <c r="FY812" s="115"/>
      <c r="FZ812" s="115"/>
      <c r="GA812" s="115"/>
      <c r="GB812" s="115"/>
      <c r="GC812" s="115"/>
      <c r="GD812" s="115"/>
      <c r="GE812" s="115"/>
      <c r="GF812" s="115"/>
      <c r="GG812" s="115"/>
      <c r="GH812" s="115"/>
      <c r="GI812" s="115"/>
      <c r="GJ812" s="115"/>
      <c r="GK812" s="115"/>
      <c r="GL812" s="115"/>
      <c r="GM812" s="115"/>
      <c r="GN812" s="115"/>
      <c r="GO812" s="115"/>
      <c r="GP812" s="115"/>
      <c r="GQ812" s="115"/>
      <c r="GR812" s="115"/>
      <c r="GS812" s="115"/>
      <c r="GT812" s="115"/>
      <c r="GU812" s="115"/>
      <c r="GV812" s="115"/>
      <c r="GW812" s="115"/>
      <c r="GX812" s="115"/>
      <c r="GY812" s="115"/>
      <c r="GZ812" s="115"/>
      <c r="HA812" s="115"/>
    </row>
    <row r="813" spans="1:209" s="114" customFormat="1" x14ac:dyDescent="0.25">
      <c r="A813" s="205" t="s">
        <v>143</v>
      </c>
      <c r="B813" s="206" t="s">
        <v>149</v>
      </c>
      <c r="C813" s="207">
        <v>666</v>
      </c>
      <c r="D813" s="207" t="s">
        <v>131</v>
      </c>
      <c r="E813" s="208" t="s">
        <v>17</v>
      </c>
      <c r="F813" s="208" t="s">
        <v>10</v>
      </c>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5"/>
      <c r="AL813" s="115"/>
      <c r="AM813" s="115"/>
      <c r="AN813" s="115"/>
      <c r="AO813" s="115"/>
      <c r="AP813" s="115"/>
      <c r="AQ813" s="115"/>
      <c r="AR813" s="115"/>
      <c r="AS813" s="115"/>
      <c r="AT813" s="115"/>
      <c r="AU813" s="115"/>
      <c r="AV813" s="115"/>
      <c r="AW813" s="115"/>
      <c r="AX813" s="115"/>
      <c r="AY813" s="115"/>
      <c r="AZ813" s="115"/>
      <c r="BA813" s="115"/>
      <c r="BB813" s="115"/>
      <c r="BC813" s="115"/>
      <c r="BD813" s="115"/>
      <c r="BE813" s="115"/>
      <c r="BF813" s="115"/>
      <c r="BG813" s="115"/>
      <c r="BH813" s="115"/>
      <c r="BI813" s="115"/>
      <c r="BJ813" s="115"/>
      <c r="BK813" s="115"/>
      <c r="BL813" s="115"/>
      <c r="BM813" s="115"/>
      <c r="BN813" s="115"/>
      <c r="BO813" s="115"/>
      <c r="BP813" s="115"/>
      <c r="BQ813" s="115"/>
      <c r="BR813" s="115"/>
      <c r="BS813" s="115"/>
      <c r="BT813" s="115"/>
      <c r="BU813" s="115"/>
      <c r="BV813" s="115"/>
      <c r="BW813" s="115"/>
      <c r="BX813" s="115"/>
      <c r="BY813" s="115"/>
      <c r="BZ813" s="115"/>
      <c r="CA813" s="115"/>
      <c r="CB813" s="115"/>
      <c r="CC813" s="115"/>
      <c r="CD813" s="115"/>
      <c r="CE813" s="115"/>
      <c r="CF813" s="115"/>
      <c r="CG813" s="115"/>
      <c r="CH813" s="115"/>
      <c r="CI813" s="115"/>
      <c r="CJ813" s="115"/>
      <c r="CK813" s="115"/>
      <c r="CL813" s="115"/>
      <c r="CM813" s="115"/>
      <c r="CN813" s="115"/>
      <c r="CO813" s="115"/>
      <c r="CP813" s="115"/>
      <c r="CQ813" s="115"/>
      <c r="CR813" s="115"/>
      <c r="CS813" s="115"/>
      <c r="CT813" s="115"/>
      <c r="CU813" s="115"/>
      <c r="CV813" s="115"/>
      <c r="CW813" s="115"/>
      <c r="CX813" s="115"/>
      <c r="CY813" s="115"/>
      <c r="CZ813" s="115"/>
      <c r="DA813" s="115"/>
      <c r="DB813" s="115"/>
      <c r="DC813" s="115"/>
      <c r="DD813" s="115"/>
      <c r="DE813" s="115"/>
      <c r="DF813" s="115"/>
      <c r="DG813" s="115"/>
      <c r="DH813" s="115"/>
      <c r="DI813" s="115"/>
      <c r="DJ813" s="115"/>
      <c r="DK813" s="115"/>
      <c r="DL813" s="115"/>
      <c r="DM813" s="115"/>
      <c r="DN813" s="115"/>
      <c r="DO813" s="115"/>
      <c r="DP813" s="115"/>
      <c r="DQ813" s="115"/>
      <c r="DR813" s="115"/>
      <c r="DS813" s="115"/>
      <c r="DT813" s="115"/>
      <c r="DU813" s="115"/>
      <c r="DV813" s="115"/>
      <c r="DW813" s="115"/>
      <c r="DX813" s="115"/>
      <c r="DY813" s="115"/>
      <c r="DZ813" s="115"/>
      <c r="EA813" s="115"/>
      <c r="EB813" s="115"/>
      <c r="EC813" s="115"/>
      <c r="ED813" s="115"/>
      <c r="EE813" s="115"/>
      <c r="EF813" s="115"/>
      <c r="EG813" s="115"/>
      <c r="EH813" s="115"/>
      <c r="EI813" s="115"/>
      <c r="EJ813" s="115"/>
      <c r="EK813" s="115"/>
      <c r="EL813" s="115"/>
      <c r="EM813" s="115"/>
      <c r="EN813" s="115"/>
      <c r="EO813" s="115"/>
      <c r="EP813" s="115"/>
      <c r="EQ813" s="115"/>
      <c r="ER813" s="115"/>
      <c r="ES813" s="115"/>
      <c r="ET813" s="115"/>
      <c r="EU813" s="115"/>
      <c r="EV813" s="115"/>
      <c r="EW813" s="115"/>
      <c r="EX813" s="115"/>
      <c r="EY813" s="115"/>
      <c r="EZ813" s="115"/>
      <c r="FA813" s="115"/>
      <c r="FB813" s="115"/>
      <c r="FC813" s="115"/>
      <c r="FD813" s="115"/>
      <c r="FE813" s="115"/>
      <c r="FF813" s="115"/>
      <c r="FG813" s="115"/>
      <c r="FH813" s="115"/>
      <c r="FI813" s="115"/>
      <c r="FJ813" s="115"/>
      <c r="FK813" s="115"/>
      <c r="FL813" s="115"/>
      <c r="FM813" s="115"/>
      <c r="FN813" s="115"/>
      <c r="FO813" s="115"/>
      <c r="FP813" s="115"/>
      <c r="FQ813" s="115"/>
      <c r="FR813" s="115"/>
      <c r="FS813" s="115"/>
      <c r="FT813" s="115"/>
      <c r="FU813" s="115"/>
      <c r="FV813" s="115"/>
      <c r="FW813" s="115"/>
      <c r="FX813" s="115"/>
      <c r="FY813" s="115"/>
      <c r="FZ813" s="115"/>
      <c r="GA813" s="115"/>
      <c r="GB813" s="115"/>
      <c r="GC813" s="115"/>
      <c r="GD813" s="115"/>
      <c r="GE813" s="115"/>
      <c r="GF813" s="115"/>
      <c r="GG813" s="115"/>
      <c r="GH813" s="115"/>
      <c r="GI813" s="115"/>
      <c r="GJ813" s="115"/>
      <c r="GK813" s="115"/>
      <c r="GL813" s="115"/>
      <c r="GM813" s="115"/>
      <c r="GN813" s="115"/>
      <c r="GO813" s="115"/>
      <c r="GP813" s="115"/>
      <c r="GQ813" s="115"/>
      <c r="GR813" s="115"/>
      <c r="GS813" s="115"/>
      <c r="GT813" s="115"/>
      <c r="GU813" s="115"/>
      <c r="GV813" s="115"/>
      <c r="GW813" s="115"/>
      <c r="GX813" s="115"/>
      <c r="GY813" s="115"/>
      <c r="GZ813" s="115"/>
      <c r="HA813" s="115"/>
    </row>
    <row r="814" spans="1:209" s="114" customFormat="1" x14ac:dyDescent="0.25">
      <c r="A814" s="205" t="s">
        <v>142</v>
      </c>
      <c r="B814" s="206" t="s">
        <v>149</v>
      </c>
      <c r="C814" s="207">
        <v>8800</v>
      </c>
      <c r="D814" s="207" t="s">
        <v>131</v>
      </c>
      <c r="E814" s="208" t="s">
        <v>17</v>
      </c>
      <c r="F814" s="208" t="s">
        <v>10</v>
      </c>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5"/>
      <c r="AL814" s="115"/>
      <c r="AM814" s="115"/>
      <c r="AN814" s="115"/>
      <c r="AO814" s="115"/>
      <c r="AP814" s="115"/>
      <c r="AQ814" s="115"/>
      <c r="AR814" s="115"/>
      <c r="AS814" s="115"/>
      <c r="AT814" s="115"/>
      <c r="AU814" s="115"/>
      <c r="AV814" s="115"/>
      <c r="AW814" s="115"/>
      <c r="AX814" s="115"/>
      <c r="AY814" s="115"/>
      <c r="AZ814" s="115"/>
      <c r="BA814" s="115"/>
      <c r="BB814" s="115"/>
      <c r="BC814" s="115"/>
      <c r="BD814" s="115"/>
      <c r="BE814" s="115"/>
      <c r="BF814" s="115"/>
      <c r="BG814" s="115"/>
      <c r="BH814" s="115"/>
      <c r="BI814" s="115"/>
      <c r="BJ814" s="115"/>
      <c r="BK814" s="115"/>
      <c r="BL814" s="115"/>
      <c r="BM814" s="115"/>
      <c r="BN814" s="115"/>
      <c r="BO814" s="115"/>
      <c r="BP814" s="115"/>
      <c r="BQ814" s="115"/>
      <c r="BR814" s="115"/>
      <c r="BS814" s="115"/>
      <c r="BT814" s="115"/>
      <c r="BU814" s="115"/>
      <c r="BV814" s="115"/>
      <c r="BW814" s="115"/>
      <c r="BX814" s="115"/>
      <c r="BY814" s="115"/>
      <c r="BZ814" s="115"/>
      <c r="CA814" s="115"/>
      <c r="CB814" s="115"/>
      <c r="CC814" s="115"/>
      <c r="CD814" s="115"/>
      <c r="CE814" s="115"/>
      <c r="CF814" s="115"/>
      <c r="CG814" s="115"/>
      <c r="CH814" s="115"/>
      <c r="CI814" s="115"/>
      <c r="CJ814" s="115"/>
      <c r="CK814" s="115"/>
      <c r="CL814" s="115"/>
      <c r="CM814" s="115"/>
      <c r="CN814" s="115"/>
      <c r="CO814" s="115"/>
      <c r="CP814" s="115"/>
      <c r="CQ814" s="115"/>
      <c r="CR814" s="115"/>
      <c r="CS814" s="115"/>
      <c r="CT814" s="115"/>
      <c r="CU814" s="115"/>
      <c r="CV814" s="115"/>
      <c r="CW814" s="115"/>
      <c r="CX814" s="115"/>
      <c r="CY814" s="115"/>
      <c r="CZ814" s="115"/>
      <c r="DA814" s="115"/>
      <c r="DB814" s="115"/>
      <c r="DC814" s="115"/>
      <c r="DD814" s="115"/>
      <c r="DE814" s="115"/>
      <c r="DF814" s="115"/>
      <c r="DG814" s="115"/>
      <c r="DH814" s="115"/>
      <c r="DI814" s="115"/>
      <c r="DJ814" s="115"/>
      <c r="DK814" s="115"/>
      <c r="DL814" s="115"/>
      <c r="DM814" s="115"/>
      <c r="DN814" s="115"/>
      <c r="DO814" s="115"/>
      <c r="DP814" s="115"/>
      <c r="DQ814" s="115"/>
      <c r="DR814" s="115"/>
      <c r="DS814" s="115"/>
      <c r="DT814" s="115"/>
      <c r="DU814" s="115"/>
      <c r="DV814" s="115"/>
      <c r="DW814" s="115"/>
      <c r="DX814" s="115"/>
      <c r="DY814" s="115"/>
      <c r="DZ814" s="115"/>
      <c r="EA814" s="115"/>
      <c r="EB814" s="115"/>
      <c r="EC814" s="115"/>
      <c r="ED814" s="115"/>
      <c r="EE814" s="115"/>
      <c r="EF814" s="115"/>
      <c r="EG814" s="115"/>
      <c r="EH814" s="115"/>
      <c r="EI814" s="115"/>
      <c r="EJ814" s="115"/>
      <c r="EK814" s="115"/>
      <c r="EL814" s="115"/>
      <c r="EM814" s="115"/>
      <c r="EN814" s="115"/>
      <c r="EO814" s="115"/>
      <c r="EP814" s="115"/>
      <c r="EQ814" s="115"/>
      <c r="ER814" s="115"/>
      <c r="ES814" s="115"/>
      <c r="ET814" s="115"/>
      <c r="EU814" s="115"/>
      <c r="EV814" s="115"/>
      <c r="EW814" s="115"/>
      <c r="EX814" s="115"/>
      <c r="EY814" s="115"/>
      <c r="EZ814" s="115"/>
      <c r="FA814" s="115"/>
      <c r="FB814" s="115"/>
      <c r="FC814" s="115"/>
      <c r="FD814" s="115"/>
      <c r="FE814" s="115"/>
      <c r="FF814" s="115"/>
      <c r="FG814" s="115"/>
      <c r="FH814" s="115"/>
      <c r="FI814" s="115"/>
      <c r="FJ814" s="115"/>
      <c r="FK814" s="115"/>
      <c r="FL814" s="115"/>
      <c r="FM814" s="115"/>
      <c r="FN814" s="115"/>
      <c r="FO814" s="115"/>
      <c r="FP814" s="115"/>
      <c r="FQ814" s="115"/>
      <c r="FR814" s="115"/>
      <c r="FS814" s="115"/>
      <c r="FT814" s="115"/>
      <c r="FU814" s="115"/>
      <c r="FV814" s="115"/>
      <c r="FW814" s="115"/>
      <c r="FX814" s="115"/>
      <c r="FY814" s="115"/>
      <c r="FZ814" s="115"/>
      <c r="GA814" s="115"/>
      <c r="GB814" s="115"/>
      <c r="GC814" s="115"/>
      <c r="GD814" s="115"/>
      <c r="GE814" s="115"/>
      <c r="GF814" s="115"/>
      <c r="GG814" s="115"/>
      <c r="GH814" s="115"/>
      <c r="GI814" s="115"/>
      <c r="GJ814" s="115"/>
      <c r="GK814" s="115"/>
      <c r="GL814" s="115"/>
      <c r="GM814" s="115"/>
      <c r="GN814" s="115"/>
      <c r="GO814" s="115"/>
      <c r="GP814" s="115"/>
      <c r="GQ814" s="115"/>
      <c r="GR814" s="115"/>
      <c r="GS814" s="115"/>
      <c r="GT814" s="115"/>
      <c r="GU814" s="115"/>
      <c r="GV814" s="115"/>
      <c r="GW814" s="115"/>
      <c r="GX814" s="115"/>
      <c r="GY814" s="115"/>
      <c r="GZ814" s="115"/>
      <c r="HA814" s="115"/>
    </row>
    <row r="815" spans="1:209" s="114" customFormat="1" ht="25.5" x14ac:dyDescent="0.25">
      <c r="A815" s="209" t="s">
        <v>147</v>
      </c>
      <c r="B815" s="210" t="s">
        <v>148</v>
      </c>
      <c r="C815" s="211">
        <f>1760+2770</f>
        <v>4530</v>
      </c>
      <c r="D815" s="211" t="s">
        <v>131</v>
      </c>
      <c r="E815" s="212" t="s">
        <v>17</v>
      </c>
      <c r="F815" s="212" t="s">
        <v>10</v>
      </c>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5"/>
      <c r="AL815" s="115"/>
      <c r="AM815" s="115"/>
      <c r="AN815" s="115"/>
      <c r="AO815" s="115"/>
      <c r="AP815" s="115"/>
      <c r="AQ815" s="115"/>
      <c r="AR815" s="115"/>
      <c r="AS815" s="115"/>
      <c r="AT815" s="115"/>
      <c r="AU815" s="115"/>
      <c r="AV815" s="115"/>
      <c r="AW815" s="115"/>
      <c r="AX815" s="115"/>
      <c r="AY815" s="115"/>
      <c r="AZ815" s="115"/>
      <c r="BA815" s="115"/>
      <c r="BB815" s="115"/>
      <c r="BC815" s="115"/>
      <c r="BD815" s="115"/>
      <c r="BE815" s="115"/>
      <c r="BF815" s="115"/>
      <c r="BG815" s="115"/>
      <c r="BH815" s="115"/>
      <c r="BI815" s="115"/>
      <c r="BJ815" s="115"/>
      <c r="BK815" s="115"/>
      <c r="BL815" s="115"/>
      <c r="BM815" s="115"/>
      <c r="BN815" s="115"/>
      <c r="BO815" s="115"/>
      <c r="BP815" s="115"/>
      <c r="BQ815" s="115"/>
      <c r="BR815" s="115"/>
      <c r="BS815" s="115"/>
      <c r="BT815" s="115"/>
      <c r="BU815" s="115"/>
      <c r="BV815" s="115"/>
      <c r="BW815" s="115"/>
      <c r="BX815" s="115"/>
      <c r="BY815" s="115"/>
      <c r="BZ815" s="115"/>
      <c r="CA815" s="115"/>
      <c r="CB815" s="115"/>
      <c r="CC815" s="115"/>
      <c r="CD815" s="115"/>
      <c r="CE815" s="115"/>
      <c r="CF815" s="115"/>
      <c r="CG815" s="115"/>
      <c r="CH815" s="115"/>
      <c r="CI815" s="115"/>
      <c r="CJ815" s="115"/>
      <c r="CK815" s="115"/>
      <c r="CL815" s="115"/>
      <c r="CM815" s="115"/>
      <c r="CN815" s="115"/>
      <c r="CO815" s="115"/>
      <c r="CP815" s="115"/>
      <c r="CQ815" s="115"/>
      <c r="CR815" s="115"/>
      <c r="CS815" s="115"/>
      <c r="CT815" s="115"/>
      <c r="CU815" s="115"/>
      <c r="CV815" s="115"/>
      <c r="CW815" s="115"/>
      <c r="CX815" s="115"/>
      <c r="CY815" s="115"/>
      <c r="CZ815" s="115"/>
      <c r="DA815" s="115"/>
      <c r="DB815" s="115"/>
      <c r="DC815" s="115"/>
      <c r="DD815" s="115"/>
      <c r="DE815" s="115"/>
      <c r="DF815" s="115"/>
      <c r="DG815" s="115"/>
      <c r="DH815" s="115"/>
      <c r="DI815" s="115"/>
      <c r="DJ815" s="115"/>
      <c r="DK815" s="115"/>
      <c r="DL815" s="115"/>
      <c r="DM815" s="115"/>
      <c r="DN815" s="115"/>
      <c r="DO815" s="115"/>
      <c r="DP815" s="115"/>
      <c r="DQ815" s="115"/>
      <c r="DR815" s="115"/>
      <c r="DS815" s="115"/>
      <c r="DT815" s="115"/>
      <c r="DU815" s="115"/>
      <c r="DV815" s="115"/>
      <c r="DW815" s="115"/>
      <c r="DX815" s="115"/>
      <c r="DY815" s="115"/>
      <c r="DZ815" s="115"/>
      <c r="EA815" s="115"/>
      <c r="EB815" s="115"/>
      <c r="EC815" s="115"/>
      <c r="ED815" s="115"/>
      <c r="EE815" s="115"/>
      <c r="EF815" s="115"/>
      <c r="EG815" s="115"/>
      <c r="EH815" s="115"/>
      <c r="EI815" s="115"/>
      <c r="EJ815" s="115"/>
      <c r="EK815" s="115"/>
      <c r="EL815" s="115"/>
      <c r="EM815" s="115"/>
      <c r="EN815" s="115"/>
      <c r="EO815" s="115"/>
      <c r="EP815" s="115"/>
      <c r="EQ815" s="115"/>
      <c r="ER815" s="115"/>
      <c r="ES815" s="115"/>
      <c r="ET815" s="115"/>
      <c r="EU815" s="115"/>
      <c r="EV815" s="115"/>
      <c r="EW815" s="115"/>
      <c r="EX815" s="115"/>
      <c r="EY815" s="115"/>
      <c r="EZ815" s="115"/>
      <c r="FA815" s="115"/>
      <c r="FB815" s="115"/>
      <c r="FC815" s="115"/>
      <c r="FD815" s="115"/>
      <c r="FE815" s="115"/>
      <c r="FF815" s="115"/>
      <c r="FG815" s="115"/>
      <c r="FH815" s="115"/>
      <c r="FI815" s="115"/>
      <c r="FJ815" s="115"/>
      <c r="FK815" s="115"/>
      <c r="FL815" s="115"/>
      <c r="FM815" s="115"/>
      <c r="FN815" s="115"/>
      <c r="FO815" s="115"/>
      <c r="FP815" s="115"/>
      <c r="FQ815" s="115"/>
      <c r="FR815" s="115"/>
      <c r="FS815" s="115"/>
      <c r="FT815" s="115"/>
      <c r="FU815" s="115"/>
      <c r="FV815" s="115"/>
      <c r="FW815" s="115"/>
      <c r="FX815" s="115"/>
      <c r="FY815" s="115"/>
      <c r="FZ815" s="115"/>
      <c r="GA815" s="115"/>
      <c r="GB815" s="115"/>
      <c r="GC815" s="115"/>
      <c r="GD815" s="115"/>
      <c r="GE815" s="115"/>
      <c r="GF815" s="115"/>
      <c r="GG815" s="115"/>
      <c r="GH815" s="115"/>
      <c r="GI815" s="115"/>
      <c r="GJ815" s="115"/>
      <c r="GK815" s="115"/>
      <c r="GL815" s="115"/>
      <c r="GM815" s="115"/>
      <c r="GN815" s="115"/>
      <c r="GO815" s="115"/>
      <c r="GP815" s="115"/>
      <c r="GQ815" s="115"/>
      <c r="GR815" s="115"/>
      <c r="GS815" s="115"/>
      <c r="GT815" s="115"/>
      <c r="GU815" s="115"/>
      <c r="GV815" s="115"/>
      <c r="GW815" s="115"/>
      <c r="GX815" s="115"/>
      <c r="GY815" s="115"/>
      <c r="GZ815" s="115"/>
      <c r="HA815" s="115"/>
    </row>
    <row r="816" spans="1:209" s="114" customFormat="1" ht="25.5" x14ac:dyDescent="0.25">
      <c r="A816" s="213" t="s">
        <v>973</v>
      </c>
      <c r="B816" s="206"/>
      <c r="C816" s="207"/>
      <c r="D816" s="207"/>
      <c r="E816" s="208"/>
      <c r="F816" s="208"/>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5"/>
      <c r="AL816" s="115"/>
      <c r="AM816" s="115"/>
      <c r="AN816" s="115"/>
      <c r="AO816" s="115"/>
      <c r="AP816" s="115"/>
      <c r="AQ816" s="115"/>
      <c r="AR816" s="115"/>
      <c r="AS816" s="115"/>
      <c r="AT816" s="115"/>
      <c r="AU816" s="115"/>
      <c r="AV816" s="115"/>
      <c r="AW816" s="115"/>
      <c r="AX816" s="115"/>
      <c r="AY816" s="115"/>
      <c r="AZ816" s="115"/>
      <c r="BA816" s="115"/>
      <c r="BB816" s="115"/>
      <c r="BC816" s="115"/>
      <c r="BD816" s="115"/>
      <c r="BE816" s="115"/>
      <c r="BF816" s="115"/>
      <c r="BG816" s="115"/>
      <c r="BH816" s="115"/>
      <c r="BI816" s="115"/>
      <c r="BJ816" s="115"/>
      <c r="BK816" s="115"/>
      <c r="BL816" s="115"/>
      <c r="BM816" s="115"/>
      <c r="BN816" s="115"/>
      <c r="BO816" s="115"/>
      <c r="BP816" s="115"/>
      <c r="BQ816" s="115"/>
      <c r="BR816" s="115"/>
      <c r="BS816" s="115"/>
      <c r="BT816" s="115"/>
      <c r="BU816" s="115"/>
      <c r="BV816" s="115"/>
      <c r="BW816" s="115"/>
      <c r="BX816" s="115"/>
      <c r="BY816" s="115"/>
      <c r="BZ816" s="115"/>
      <c r="CA816" s="115"/>
      <c r="CB816" s="115"/>
      <c r="CC816" s="115"/>
      <c r="CD816" s="115"/>
      <c r="CE816" s="115"/>
      <c r="CF816" s="115"/>
      <c r="CG816" s="115"/>
      <c r="CH816" s="115"/>
      <c r="CI816" s="115"/>
      <c r="CJ816" s="115"/>
      <c r="CK816" s="115"/>
      <c r="CL816" s="115"/>
      <c r="CM816" s="115"/>
      <c r="CN816" s="115"/>
      <c r="CO816" s="115"/>
      <c r="CP816" s="115"/>
      <c r="CQ816" s="115"/>
      <c r="CR816" s="115"/>
      <c r="CS816" s="115"/>
      <c r="CT816" s="115"/>
      <c r="CU816" s="115"/>
      <c r="CV816" s="115"/>
      <c r="CW816" s="115"/>
      <c r="CX816" s="115"/>
      <c r="CY816" s="115"/>
      <c r="CZ816" s="115"/>
      <c r="DA816" s="115"/>
      <c r="DB816" s="115"/>
      <c r="DC816" s="115"/>
      <c r="DD816" s="115"/>
      <c r="DE816" s="115"/>
      <c r="DF816" s="115"/>
      <c r="DG816" s="115"/>
      <c r="DH816" s="115"/>
      <c r="DI816" s="115"/>
      <c r="DJ816" s="115"/>
      <c r="DK816" s="115"/>
      <c r="DL816" s="115"/>
      <c r="DM816" s="115"/>
      <c r="DN816" s="115"/>
      <c r="DO816" s="115"/>
      <c r="DP816" s="115"/>
      <c r="DQ816" s="115"/>
      <c r="DR816" s="115"/>
      <c r="DS816" s="115"/>
      <c r="DT816" s="115"/>
      <c r="DU816" s="115"/>
      <c r="DV816" s="115"/>
      <c r="DW816" s="115"/>
      <c r="DX816" s="115"/>
      <c r="DY816" s="115"/>
      <c r="DZ816" s="115"/>
      <c r="EA816" s="115"/>
      <c r="EB816" s="115"/>
      <c r="EC816" s="115"/>
      <c r="ED816" s="115"/>
      <c r="EE816" s="115"/>
      <c r="EF816" s="115"/>
      <c r="EG816" s="115"/>
      <c r="EH816" s="115"/>
      <c r="EI816" s="115"/>
      <c r="EJ816" s="115"/>
      <c r="EK816" s="115"/>
      <c r="EL816" s="115"/>
      <c r="EM816" s="115"/>
      <c r="EN816" s="115"/>
      <c r="EO816" s="115"/>
      <c r="EP816" s="115"/>
      <c r="EQ816" s="115"/>
      <c r="ER816" s="115"/>
      <c r="ES816" s="115"/>
      <c r="ET816" s="115"/>
      <c r="EU816" s="115"/>
      <c r="EV816" s="115"/>
      <c r="EW816" s="115"/>
      <c r="EX816" s="115"/>
      <c r="EY816" s="115"/>
      <c r="EZ816" s="115"/>
      <c r="FA816" s="115"/>
      <c r="FB816" s="115"/>
      <c r="FC816" s="115"/>
      <c r="FD816" s="115"/>
      <c r="FE816" s="115"/>
      <c r="FF816" s="115"/>
      <c r="FG816" s="115"/>
      <c r="FH816" s="115"/>
      <c r="FI816" s="115"/>
      <c r="FJ816" s="115"/>
      <c r="FK816" s="115"/>
      <c r="FL816" s="115"/>
      <c r="FM816" s="115"/>
      <c r="FN816" s="115"/>
      <c r="FO816" s="115"/>
      <c r="FP816" s="115"/>
      <c r="FQ816" s="115"/>
      <c r="FR816" s="115"/>
      <c r="FS816" s="115"/>
      <c r="FT816" s="115"/>
      <c r="FU816" s="115"/>
      <c r="FV816" s="115"/>
      <c r="FW816" s="115"/>
      <c r="FX816" s="115"/>
      <c r="FY816" s="115"/>
      <c r="FZ816" s="115"/>
      <c r="GA816" s="115"/>
      <c r="GB816" s="115"/>
      <c r="GC816" s="115"/>
      <c r="GD816" s="115"/>
      <c r="GE816" s="115"/>
      <c r="GF816" s="115"/>
      <c r="GG816" s="115"/>
      <c r="GH816" s="115"/>
      <c r="GI816" s="115"/>
      <c r="GJ816" s="115"/>
      <c r="GK816" s="115"/>
      <c r="GL816" s="115"/>
      <c r="GM816" s="115"/>
      <c r="GN816" s="115"/>
      <c r="GO816" s="115"/>
      <c r="GP816" s="115"/>
      <c r="GQ816" s="115"/>
      <c r="GR816" s="115"/>
      <c r="GS816" s="115"/>
      <c r="GT816" s="115"/>
      <c r="GU816" s="115"/>
      <c r="GV816" s="115"/>
      <c r="GW816" s="115"/>
      <c r="GX816" s="115"/>
      <c r="GY816" s="115"/>
      <c r="GZ816" s="115"/>
      <c r="HA816" s="115"/>
    </row>
    <row r="817" spans="1:209" s="39" customFormat="1" ht="60" x14ac:dyDescent="0.25">
      <c r="A817" s="214" t="s">
        <v>437</v>
      </c>
      <c r="B817" s="215" t="s">
        <v>144</v>
      </c>
      <c r="C817" s="3">
        <v>49100</v>
      </c>
      <c r="D817" s="216" t="s">
        <v>131</v>
      </c>
      <c r="E817" s="217" t="s">
        <v>17</v>
      </c>
      <c r="F817" s="217" t="s">
        <v>10</v>
      </c>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c r="BH817" s="37"/>
      <c r="BI817" s="37"/>
      <c r="BJ817" s="37"/>
      <c r="BK817" s="37"/>
      <c r="BL817" s="37"/>
      <c r="BM817" s="37"/>
      <c r="BN817" s="37"/>
      <c r="BO817" s="37"/>
      <c r="BP817" s="37"/>
      <c r="BQ817" s="37"/>
      <c r="BR817" s="37"/>
      <c r="BS817" s="37"/>
      <c r="BT817" s="37"/>
      <c r="BU817" s="37"/>
      <c r="BV817" s="37"/>
      <c r="BW817" s="37"/>
      <c r="BX817" s="37"/>
      <c r="BY817" s="37"/>
      <c r="BZ817" s="37"/>
      <c r="CA817" s="37"/>
      <c r="CB817" s="37"/>
      <c r="CC817" s="37"/>
      <c r="CD817" s="37"/>
      <c r="CE817" s="37"/>
      <c r="CF817" s="37"/>
      <c r="CG817" s="37"/>
      <c r="CH817" s="37"/>
      <c r="CI817" s="37"/>
      <c r="CJ817" s="37"/>
      <c r="CK817" s="37"/>
      <c r="CL817" s="37"/>
      <c r="CM817" s="37"/>
      <c r="CN817" s="37"/>
      <c r="CO817" s="37"/>
      <c r="CP817" s="37"/>
      <c r="CQ817" s="37"/>
      <c r="CR817" s="37"/>
      <c r="CS817" s="37"/>
      <c r="CT817" s="37"/>
      <c r="CU817" s="37"/>
      <c r="CV817" s="37"/>
      <c r="CW817" s="37"/>
      <c r="CX817" s="37"/>
      <c r="CY817" s="37"/>
      <c r="CZ817" s="37"/>
      <c r="DA817" s="37"/>
      <c r="DB817" s="37"/>
      <c r="DC817" s="37"/>
      <c r="DD817" s="37"/>
      <c r="DE817" s="37"/>
      <c r="DF817" s="37"/>
      <c r="DG817" s="37"/>
      <c r="DH817" s="37"/>
      <c r="DI817" s="37"/>
      <c r="DJ817" s="37"/>
      <c r="DK817" s="37"/>
      <c r="DL817" s="37"/>
      <c r="DM817" s="37"/>
      <c r="DN817" s="37"/>
      <c r="DO817" s="37"/>
      <c r="DP817" s="37"/>
      <c r="DQ817" s="37"/>
      <c r="DR817" s="37"/>
      <c r="DS817" s="37"/>
      <c r="DT817" s="37"/>
      <c r="DU817" s="37"/>
      <c r="DV817" s="37"/>
      <c r="DW817" s="37"/>
      <c r="DX817" s="37"/>
      <c r="DY817" s="37"/>
      <c r="DZ817" s="37"/>
      <c r="EA817" s="37"/>
      <c r="EB817" s="37"/>
      <c r="EC817" s="37"/>
      <c r="ED817" s="37"/>
      <c r="EE817" s="37"/>
      <c r="EF817" s="37"/>
      <c r="EG817" s="37"/>
      <c r="EH817" s="37"/>
      <c r="EI817" s="37"/>
      <c r="EJ817" s="37"/>
      <c r="EK817" s="37"/>
      <c r="EL817" s="37"/>
      <c r="EM817" s="37"/>
      <c r="EN817" s="37"/>
      <c r="EO817" s="37"/>
      <c r="EP817" s="37"/>
      <c r="EQ817" s="37"/>
      <c r="ER817" s="37"/>
      <c r="ES817" s="37"/>
      <c r="ET817" s="37"/>
      <c r="EU817" s="37"/>
      <c r="EV817" s="37"/>
      <c r="EW817" s="37"/>
      <c r="EX817" s="37"/>
      <c r="EY817" s="37"/>
      <c r="EZ817" s="37"/>
      <c r="FA817" s="37"/>
      <c r="FB817" s="37"/>
      <c r="FC817" s="37"/>
      <c r="FD817" s="37"/>
      <c r="FE817" s="37"/>
      <c r="FF817" s="37"/>
      <c r="FG817" s="37"/>
      <c r="FH817" s="37"/>
      <c r="FI817" s="37"/>
      <c r="FJ817" s="37"/>
      <c r="FK817" s="37"/>
      <c r="FL817" s="37"/>
      <c r="FM817" s="37"/>
      <c r="FN817" s="37"/>
      <c r="FO817" s="37"/>
      <c r="FP817" s="37"/>
      <c r="FQ817" s="37"/>
      <c r="FR817" s="37"/>
      <c r="FS817" s="37"/>
      <c r="FT817" s="37"/>
      <c r="FU817" s="37"/>
      <c r="FV817" s="37"/>
      <c r="FW817" s="37"/>
      <c r="FX817" s="37"/>
      <c r="FY817" s="37"/>
      <c r="FZ817" s="37"/>
      <c r="GA817" s="37"/>
      <c r="GB817" s="37"/>
      <c r="GC817" s="37"/>
      <c r="GD817" s="37"/>
      <c r="GE817" s="37"/>
      <c r="GF817" s="37"/>
      <c r="GG817" s="37"/>
      <c r="GH817" s="37"/>
      <c r="GI817" s="37"/>
      <c r="GJ817" s="37"/>
      <c r="GK817" s="37"/>
      <c r="GL817" s="37"/>
      <c r="GM817" s="37"/>
      <c r="GN817" s="37"/>
      <c r="GO817" s="37"/>
      <c r="GP817" s="37"/>
      <c r="GQ817" s="37"/>
      <c r="GR817" s="37"/>
      <c r="GS817" s="37"/>
      <c r="GT817" s="37"/>
      <c r="GU817" s="37"/>
      <c r="GV817" s="37"/>
      <c r="GW817" s="37"/>
      <c r="GX817" s="37"/>
      <c r="GY817" s="37"/>
      <c r="GZ817" s="37"/>
      <c r="HA817" s="37"/>
    </row>
    <row r="818" spans="1:209" s="39" customFormat="1" ht="27.75" customHeight="1" x14ac:dyDescent="0.25">
      <c r="A818" s="94" t="s">
        <v>165</v>
      </c>
      <c r="B818" s="29" t="s">
        <v>166</v>
      </c>
      <c r="C818" s="42">
        <v>600</v>
      </c>
      <c r="D818" s="218" t="s">
        <v>131</v>
      </c>
      <c r="E818" s="219" t="s">
        <v>100</v>
      </c>
      <c r="F818" s="219" t="s">
        <v>103</v>
      </c>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c r="BH818" s="37"/>
      <c r="BI818" s="37"/>
      <c r="BJ818" s="37"/>
      <c r="BK818" s="37"/>
      <c r="BL818" s="37"/>
      <c r="BM818" s="37"/>
      <c r="BN818" s="37"/>
      <c r="BO818" s="37"/>
      <c r="BP818" s="37"/>
      <c r="BQ818" s="37"/>
      <c r="BR818" s="37"/>
      <c r="BS818" s="37"/>
      <c r="BT818" s="37"/>
      <c r="BU818" s="37"/>
      <c r="BV818" s="37"/>
      <c r="BW818" s="37"/>
      <c r="BX818" s="37"/>
      <c r="BY818" s="37"/>
      <c r="BZ818" s="37"/>
      <c r="CA818" s="37"/>
      <c r="CB818" s="37"/>
      <c r="CC818" s="37"/>
      <c r="CD818" s="37"/>
      <c r="CE818" s="37"/>
      <c r="CF818" s="37"/>
      <c r="CG818" s="37"/>
      <c r="CH818" s="37"/>
      <c r="CI818" s="37"/>
      <c r="CJ818" s="37"/>
      <c r="CK818" s="37"/>
      <c r="CL818" s="37"/>
      <c r="CM818" s="37"/>
      <c r="CN818" s="37"/>
      <c r="CO818" s="37"/>
      <c r="CP818" s="37"/>
      <c r="CQ818" s="37"/>
      <c r="CR818" s="37"/>
      <c r="CS818" s="37"/>
      <c r="CT818" s="37"/>
      <c r="CU818" s="37"/>
      <c r="CV818" s="37"/>
      <c r="CW818" s="37"/>
      <c r="CX818" s="37"/>
      <c r="CY818" s="37"/>
      <c r="CZ818" s="37"/>
      <c r="DA818" s="37"/>
      <c r="DB818" s="37"/>
      <c r="DC818" s="37"/>
      <c r="DD818" s="37"/>
      <c r="DE818" s="37"/>
      <c r="DF818" s="37"/>
      <c r="DG818" s="37"/>
      <c r="DH818" s="37"/>
      <c r="DI818" s="37"/>
      <c r="DJ818" s="37"/>
      <c r="DK818" s="37"/>
      <c r="DL818" s="37"/>
      <c r="DM818" s="37"/>
      <c r="DN818" s="37"/>
      <c r="DO818" s="37"/>
      <c r="DP818" s="37"/>
      <c r="DQ818" s="37"/>
      <c r="DR818" s="37"/>
      <c r="DS818" s="37"/>
      <c r="DT818" s="37"/>
      <c r="DU818" s="37"/>
      <c r="DV818" s="37"/>
      <c r="DW818" s="37"/>
      <c r="DX818" s="37"/>
      <c r="DY818" s="37"/>
      <c r="DZ818" s="37"/>
      <c r="EA818" s="37"/>
      <c r="EB818" s="37"/>
      <c r="EC818" s="37"/>
      <c r="ED818" s="37"/>
      <c r="EE818" s="37"/>
      <c r="EF818" s="37"/>
      <c r="EG818" s="37"/>
      <c r="EH818" s="37"/>
      <c r="EI818" s="37"/>
      <c r="EJ818" s="37"/>
      <c r="EK818" s="37"/>
      <c r="EL818" s="37"/>
      <c r="EM818" s="37"/>
      <c r="EN818" s="37"/>
      <c r="EO818" s="37"/>
      <c r="EP818" s="37"/>
      <c r="EQ818" s="37"/>
      <c r="ER818" s="37"/>
      <c r="ES818" s="37"/>
      <c r="ET818" s="37"/>
      <c r="EU818" s="37"/>
      <c r="EV818" s="37"/>
      <c r="EW818" s="37"/>
      <c r="EX818" s="37"/>
      <c r="EY818" s="37"/>
      <c r="EZ818" s="37"/>
      <c r="FA818" s="37"/>
      <c r="FB818" s="37"/>
      <c r="FC818" s="37"/>
      <c r="FD818" s="37"/>
      <c r="FE818" s="37"/>
      <c r="FF818" s="37"/>
      <c r="FG818" s="37"/>
      <c r="FH818" s="37"/>
      <c r="FI818" s="37"/>
      <c r="FJ818" s="37"/>
      <c r="FK818" s="37"/>
      <c r="FL818" s="37"/>
      <c r="FM818" s="37"/>
      <c r="FN818" s="37"/>
      <c r="FO818" s="37"/>
      <c r="FP818" s="37"/>
      <c r="FQ818" s="37"/>
      <c r="FR818" s="37"/>
      <c r="FS818" s="37"/>
      <c r="FT818" s="37"/>
      <c r="FU818" s="37"/>
      <c r="FV818" s="37"/>
      <c r="FW818" s="37"/>
      <c r="FX818" s="37"/>
      <c r="FY818" s="37"/>
      <c r="FZ818" s="37"/>
      <c r="GA818" s="37"/>
      <c r="GB818" s="37"/>
      <c r="GC818" s="37"/>
      <c r="GD818" s="37"/>
      <c r="GE818" s="37"/>
      <c r="GF818" s="37"/>
      <c r="GG818" s="37"/>
      <c r="GH818" s="37"/>
      <c r="GI818" s="37"/>
      <c r="GJ818" s="37"/>
      <c r="GK818" s="37"/>
      <c r="GL818" s="37"/>
      <c r="GM818" s="37"/>
      <c r="GN818" s="37"/>
      <c r="GO818" s="37"/>
      <c r="GP818" s="37"/>
      <c r="GQ818" s="37"/>
      <c r="GR818" s="37"/>
      <c r="GS818" s="37"/>
      <c r="GT818" s="37"/>
      <c r="GU818" s="37"/>
      <c r="GV818" s="37"/>
      <c r="GW818" s="37"/>
      <c r="GX818" s="37"/>
      <c r="GY818" s="37"/>
      <c r="GZ818" s="37"/>
      <c r="HA818" s="37"/>
    </row>
    <row r="819" spans="1:209" x14ac:dyDescent="0.25">
      <c r="A819" s="40" t="s">
        <v>171</v>
      </c>
      <c r="B819" s="43"/>
      <c r="C819" s="36">
        <v>1090</v>
      </c>
      <c r="D819" s="218" t="s">
        <v>131</v>
      </c>
      <c r="E819" s="38" t="s">
        <v>103</v>
      </c>
      <c r="F819" s="38" t="s">
        <v>103</v>
      </c>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c r="BH819" s="39"/>
      <c r="BI819" s="39"/>
      <c r="BJ819" s="39"/>
      <c r="BK819" s="39"/>
      <c r="BL819" s="39"/>
      <c r="BM819" s="39"/>
      <c r="BN819" s="39"/>
      <c r="BO819" s="39"/>
      <c r="BP819" s="39"/>
      <c r="BQ819" s="39"/>
      <c r="BR819" s="39"/>
      <c r="BS819" s="39"/>
      <c r="BT819" s="39"/>
      <c r="BU819" s="39"/>
      <c r="BV819" s="39"/>
      <c r="BW819" s="39"/>
      <c r="BX819" s="39"/>
      <c r="BY819" s="39"/>
      <c r="BZ819" s="39"/>
      <c r="CA819" s="39"/>
      <c r="CB819" s="39"/>
      <c r="CC819" s="39"/>
      <c r="CD819" s="39"/>
      <c r="CE819" s="39"/>
      <c r="CF819" s="39"/>
      <c r="CG819" s="39"/>
      <c r="CH819" s="39"/>
      <c r="CI819" s="39"/>
      <c r="CJ819" s="39"/>
      <c r="CK819" s="39"/>
      <c r="CL819" s="39"/>
      <c r="CM819" s="39"/>
      <c r="CN819" s="39"/>
      <c r="CO819" s="39"/>
      <c r="CP819" s="39"/>
      <c r="CQ819" s="39"/>
      <c r="CR819" s="39"/>
      <c r="CS819" s="39"/>
      <c r="CT819" s="39"/>
      <c r="CU819" s="39"/>
      <c r="CV819" s="39"/>
      <c r="CW819" s="39"/>
      <c r="CX819" s="39"/>
      <c r="CY819" s="39"/>
      <c r="CZ819" s="39"/>
      <c r="DA819" s="39"/>
      <c r="DB819" s="39"/>
      <c r="DC819" s="39"/>
      <c r="DD819" s="39"/>
      <c r="DE819" s="39"/>
      <c r="DF819" s="39"/>
    </row>
    <row r="820" spans="1:209" x14ac:dyDescent="0.25">
      <c r="A820" s="40" t="s">
        <v>172</v>
      </c>
      <c r="B820" s="43" t="s">
        <v>169</v>
      </c>
      <c r="C820" s="36">
        <v>3600</v>
      </c>
      <c r="D820" s="218" t="s">
        <v>131</v>
      </c>
      <c r="E820" s="38" t="s">
        <v>103</v>
      </c>
      <c r="F820" s="38" t="s">
        <v>103</v>
      </c>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c r="BH820" s="39"/>
      <c r="BI820" s="39"/>
      <c r="BJ820" s="39"/>
      <c r="BK820" s="39"/>
      <c r="BL820" s="39"/>
      <c r="BM820" s="39"/>
      <c r="BN820" s="39"/>
      <c r="BO820" s="39"/>
      <c r="BP820" s="39"/>
      <c r="BQ820" s="39"/>
      <c r="BR820" s="39"/>
      <c r="BS820" s="39"/>
      <c r="BT820" s="39"/>
      <c r="BU820" s="39"/>
      <c r="BV820" s="39"/>
      <c r="BW820" s="39"/>
      <c r="BX820" s="39"/>
      <c r="BY820" s="39"/>
      <c r="BZ820" s="39"/>
      <c r="CA820" s="39"/>
      <c r="CB820" s="39"/>
      <c r="CC820" s="39"/>
      <c r="CD820" s="39"/>
      <c r="CE820" s="39"/>
      <c r="CF820" s="39"/>
      <c r="CG820" s="39"/>
      <c r="CH820" s="39"/>
      <c r="CI820" s="39"/>
      <c r="CJ820" s="39"/>
      <c r="CK820" s="39"/>
      <c r="CL820" s="39"/>
      <c r="CM820" s="39"/>
      <c r="CN820" s="39"/>
      <c r="CO820" s="39"/>
      <c r="CP820" s="39"/>
      <c r="CQ820" s="39"/>
      <c r="CR820" s="39"/>
      <c r="CS820" s="39"/>
      <c r="CT820" s="39"/>
      <c r="CU820" s="39"/>
      <c r="CV820" s="39"/>
      <c r="CW820" s="39"/>
      <c r="CX820" s="39"/>
      <c r="CY820" s="39"/>
      <c r="CZ820" s="39"/>
      <c r="DA820" s="39"/>
      <c r="DB820" s="39"/>
      <c r="DC820" s="39"/>
      <c r="DD820" s="39"/>
      <c r="DE820" s="39"/>
      <c r="DF820" s="39"/>
    </row>
    <row r="821" spans="1:209" x14ac:dyDescent="0.25">
      <c r="A821" s="40" t="s">
        <v>179</v>
      </c>
      <c r="B821" s="43" t="s">
        <v>169</v>
      </c>
      <c r="C821" s="36">
        <v>28000</v>
      </c>
      <c r="D821" s="218" t="s">
        <v>131</v>
      </c>
      <c r="E821" s="38" t="s">
        <v>90</v>
      </c>
      <c r="F821" s="38" t="s">
        <v>90</v>
      </c>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c r="BH821" s="39"/>
      <c r="BI821" s="39"/>
      <c r="BJ821" s="39"/>
      <c r="BK821" s="39"/>
      <c r="BL821" s="39"/>
      <c r="BM821" s="39"/>
      <c r="BN821" s="39"/>
      <c r="BO821" s="39"/>
      <c r="BP821" s="39"/>
      <c r="BQ821" s="39"/>
      <c r="BR821" s="39"/>
      <c r="BS821" s="39"/>
      <c r="BT821" s="39"/>
      <c r="BU821" s="39"/>
      <c r="BV821" s="39"/>
      <c r="BW821" s="39"/>
      <c r="BX821" s="39"/>
      <c r="BY821" s="39"/>
      <c r="BZ821" s="39"/>
      <c r="CA821" s="39"/>
      <c r="CB821" s="39"/>
      <c r="CC821" s="39"/>
      <c r="CD821" s="39"/>
      <c r="CE821" s="39"/>
      <c r="CF821" s="39"/>
      <c r="CG821" s="39"/>
      <c r="CH821" s="39"/>
      <c r="CI821" s="39"/>
      <c r="CJ821" s="39"/>
      <c r="CK821" s="39"/>
      <c r="CL821" s="39"/>
      <c r="CM821" s="39"/>
      <c r="CN821" s="39"/>
      <c r="CO821" s="39"/>
      <c r="CP821" s="39"/>
      <c r="CQ821" s="39"/>
      <c r="CR821" s="39"/>
      <c r="CS821" s="39"/>
      <c r="CT821" s="39"/>
      <c r="CU821" s="39"/>
      <c r="CV821" s="39"/>
      <c r="CW821" s="39"/>
      <c r="CX821" s="39"/>
      <c r="CY821" s="39"/>
      <c r="CZ821" s="39"/>
      <c r="DA821" s="39"/>
      <c r="DB821" s="39"/>
      <c r="DC821" s="39"/>
      <c r="DD821" s="39"/>
      <c r="DE821" s="39"/>
      <c r="DF821" s="39"/>
    </row>
    <row r="822" spans="1:209" x14ac:dyDescent="0.25">
      <c r="A822" s="40" t="s">
        <v>254</v>
      </c>
      <c r="B822" s="43" t="s">
        <v>169</v>
      </c>
      <c r="C822" s="36">
        <v>11345</v>
      </c>
      <c r="D822" s="218" t="s">
        <v>131</v>
      </c>
      <c r="E822" s="38" t="s">
        <v>38</v>
      </c>
      <c r="F822" s="38" t="s">
        <v>38</v>
      </c>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c r="BH822" s="39"/>
      <c r="BI822" s="39"/>
      <c r="BJ822" s="39"/>
      <c r="BK822" s="39"/>
      <c r="BL822" s="39"/>
      <c r="BM822" s="39"/>
      <c r="BN822" s="39"/>
      <c r="BO822" s="39"/>
      <c r="BP822" s="39"/>
      <c r="BQ822" s="39"/>
      <c r="BR822" s="39"/>
      <c r="BS822" s="39"/>
      <c r="BT822" s="39"/>
      <c r="BU822" s="39"/>
      <c r="BV822" s="39"/>
      <c r="BW822" s="39"/>
      <c r="BX822" s="39"/>
      <c r="BY822" s="39"/>
      <c r="BZ822" s="39"/>
      <c r="CA822" s="39"/>
      <c r="CB822" s="39"/>
      <c r="CC822" s="39"/>
      <c r="CD822" s="39"/>
      <c r="CE822" s="39"/>
      <c r="CF822" s="39"/>
      <c r="CG822" s="39"/>
      <c r="CH822" s="39"/>
      <c r="CI822" s="39"/>
      <c r="CJ822" s="39"/>
      <c r="CK822" s="39"/>
      <c r="CL822" s="39"/>
      <c r="CM822" s="39"/>
      <c r="CN822" s="39"/>
      <c r="CO822" s="39"/>
      <c r="CP822" s="39"/>
      <c r="CQ822" s="39"/>
      <c r="CR822" s="39"/>
      <c r="CS822" s="39"/>
      <c r="CT822" s="39"/>
      <c r="CU822" s="39"/>
      <c r="CV822" s="39"/>
      <c r="CW822" s="39"/>
      <c r="CX822" s="39"/>
      <c r="CY822" s="39"/>
      <c r="CZ822" s="39"/>
      <c r="DA822" s="39"/>
      <c r="DB822" s="39"/>
      <c r="DC822" s="39"/>
      <c r="DD822" s="39"/>
      <c r="DE822" s="39"/>
      <c r="DF822" s="39"/>
    </row>
    <row r="823" spans="1:209" ht="36" x14ac:dyDescent="0.25">
      <c r="A823" s="40" t="s">
        <v>186</v>
      </c>
      <c r="B823" s="43" t="s">
        <v>158</v>
      </c>
      <c r="C823" s="36">
        <v>2200</v>
      </c>
      <c r="D823" s="218" t="s">
        <v>131</v>
      </c>
      <c r="E823" s="43"/>
      <c r="F823" s="38"/>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c r="BH823" s="39"/>
      <c r="BI823" s="39"/>
      <c r="BJ823" s="39"/>
      <c r="BK823" s="39"/>
      <c r="BL823" s="39"/>
      <c r="BM823" s="39"/>
      <c r="BN823" s="39"/>
      <c r="BO823" s="39"/>
      <c r="BP823" s="39"/>
      <c r="BQ823" s="39"/>
      <c r="BR823" s="39"/>
      <c r="BS823" s="39"/>
      <c r="BT823" s="39"/>
      <c r="BU823" s="39"/>
      <c r="BV823" s="39"/>
      <c r="BW823" s="39"/>
      <c r="BX823" s="39"/>
      <c r="BY823" s="39"/>
      <c r="BZ823" s="39"/>
      <c r="CA823" s="39"/>
      <c r="CB823" s="39"/>
      <c r="CC823" s="39"/>
      <c r="CD823" s="39"/>
      <c r="CE823" s="39"/>
      <c r="CF823" s="39"/>
      <c r="CG823" s="39"/>
      <c r="CH823" s="39"/>
      <c r="CI823" s="39"/>
      <c r="CJ823" s="39"/>
      <c r="CK823" s="39"/>
      <c r="CL823" s="39"/>
      <c r="CM823" s="39"/>
      <c r="CN823" s="39"/>
      <c r="CO823" s="39"/>
      <c r="CP823" s="39"/>
      <c r="CQ823" s="39"/>
      <c r="CR823" s="39"/>
      <c r="CS823" s="39"/>
      <c r="CT823" s="39"/>
      <c r="CU823" s="39"/>
      <c r="CV823" s="39"/>
      <c r="CW823" s="39"/>
      <c r="CX823" s="39"/>
      <c r="CY823" s="39"/>
      <c r="CZ823" s="39"/>
      <c r="DA823" s="39"/>
      <c r="DB823" s="39"/>
      <c r="DC823" s="39"/>
      <c r="DD823" s="39"/>
      <c r="DE823" s="39"/>
      <c r="DF823" s="39"/>
    </row>
    <row r="824" spans="1:209" ht="60" x14ac:dyDescent="0.25">
      <c r="A824" s="40" t="s">
        <v>974</v>
      </c>
      <c r="B824" s="43" t="s">
        <v>975</v>
      </c>
      <c r="C824" s="36">
        <f>2500+1600*4</f>
        <v>8900</v>
      </c>
      <c r="D824" s="218" t="s">
        <v>361</v>
      </c>
      <c r="E824" s="43" t="s">
        <v>105</v>
      </c>
      <c r="F824" s="38" t="s">
        <v>105</v>
      </c>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c r="BH824" s="39"/>
      <c r="BI824" s="39"/>
      <c r="BJ824" s="39"/>
      <c r="BK824" s="39"/>
      <c r="BL824" s="39"/>
      <c r="BM824" s="39"/>
      <c r="BN824" s="39"/>
      <c r="BO824" s="39"/>
      <c r="BP824" s="39"/>
      <c r="BQ824" s="39"/>
      <c r="BR824" s="39"/>
      <c r="BS824" s="39"/>
      <c r="BT824" s="39"/>
      <c r="BU824" s="39"/>
      <c r="BV824" s="39"/>
      <c r="BW824" s="39"/>
      <c r="BX824" s="39"/>
      <c r="BY824" s="39"/>
      <c r="BZ824" s="39"/>
      <c r="CA824" s="39"/>
      <c r="CB824" s="39"/>
      <c r="CC824" s="39"/>
      <c r="CD824" s="39"/>
      <c r="CE824" s="39"/>
      <c r="CF824" s="39"/>
      <c r="CG824" s="39"/>
      <c r="CH824" s="39"/>
      <c r="CI824" s="39"/>
      <c r="CJ824" s="39"/>
      <c r="CK824" s="39"/>
      <c r="CL824" s="39"/>
      <c r="CM824" s="39"/>
      <c r="CN824" s="39"/>
      <c r="CO824" s="39"/>
      <c r="CP824" s="39"/>
      <c r="CQ824" s="39"/>
      <c r="CR824" s="39"/>
      <c r="CS824" s="39"/>
      <c r="CT824" s="39"/>
      <c r="CU824" s="39"/>
      <c r="CV824" s="39"/>
      <c r="CW824" s="39"/>
      <c r="CX824" s="39"/>
      <c r="CY824" s="39"/>
      <c r="CZ824" s="39"/>
      <c r="DA824" s="39"/>
      <c r="DB824" s="39"/>
      <c r="DC824" s="39"/>
      <c r="DD824" s="39"/>
      <c r="DE824" s="39"/>
      <c r="DF824" s="39"/>
    </row>
    <row r="825" spans="1:209" x14ac:dyDescent="0.25">
      <c r="A825" s="40"/>
      <c r="B825" s="43"/>
      <c r="C825" s="36"/>
      <c r="D825" s="218"/>
      <c r="E825" s="43"/>
      <c r="F825" s="38"/>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c r="BH825" s="39"/>
      <c r="BI825" s="39"/>
      <c r="BJ825" s="39"/>
      <c r="BK825" s="39"/>
      <c r="BL825" s="39"/>
      <c r="BM825" s="39"/>
      <c r="BN825" s="39"/>
      <c r="BO825" s="39"/>
      <c r="BP825" s="39"/>
      <c r="BQ825" s="39"/>
      <c r="BR825" s="39"/>
      <c r="BS825" s="39"/>
      <c r="BT825" s="39"/>
      <c r="BU825" s="39"/>
      <c r="BV825" s="39"/>
      <c r="BW825" s="39"/>
      <c r="BX825" s="39"/>
      <c r="BY825" s="39"/>
      <c r="BZ825" s="39"/>
      <c r="CA825" s="39"/>
      <c r="CB825" s="39"/>
      <c r="CC825" s="39"/>
      <c r="CD825" s="39"/>
      <c r="CE825" s="39"/>
      <c r="CF825" s="39"/>
      <c r="CG825" s="39"/>
      <c r="CH825" s="39"/>
      <c r="CI825" s="39"/>
      <c r="CJ825" s="39"/>
      <c r="CK825" s="39"/>
      <c r="CL825" s="39"/>
      <c r="CM825" s="39"/>
      <c r="CN825" s="39"/>
      <c r="CO825" s="39"/>
      <c r="CP825" s="39"/>
      <c r="CQ825" s="39"/>
      <c r="CR825" s="39"/>
      <c r="CS825" s="39"/>
      <c r="CT825" s="39"/>
      <c r="CU825" s="39"/>
      <c r="CV825" s="39"/>
      <c r="CW825" s="39"/>
      <c r="CX825" s="39"/>
      <c r="CY825" s="39"/>
      <c r="CZ825" s="39"/>
      <c r="DA825" s="39"/>
      <c r="DB825" s="39"/>
      <c r="DC825" s="39"/>
      <c r="DD825" s="39"/>
      <c r="DE825" s="39"/>
      <c r="DF825" s="39"/>
    </row>
    <row r="826" spans="1:209" x14ac:dyDescent="0.25">
      <c r="A826" s="40" t="s">
        <v>180</v>
      </c>
      <c r="B826" s="43" t="s">
        <v>106</v>
      </c>
      <c r="C826" s="36"/>
      <c r="D826" s="218" t="s">
        <v>131</v>
      </c>
      <c r="E826" s="38" t="s">
        <v>90</v>
      </c>
      <c r="F826" s="38" t="s">
        <v>90</v>
      </c>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c r="BH826" s="39"/>
      <c r="BI826" s="39"/>
      <c r="BJ826" s="39"/>
      <c r="BK826" s="39"/>
      <c r="BL826" s="39"/>
      <c r="BM826" s="39"/>
      <c r="BN826" s="39"/>
      <c r="BO826" s="39"/>
      <c r="BP826" s="39"/>
      <c r="BQ826" s="39"/>
      <c r="BR826" s="39"/>
      <c r="BS826" s="39"/>
      <c r="BT826" s="39"/>
      <c r="BU826" s="39"/>
      <c r="BV826" s="39"/>
      <c r="BW826" s="39"/>
      <c r="BX826" s="39"/>
      <c r="BY826" s="39"/>
      <c r="BZ826" s="39"/>
      <c r="CA826" s="39"/>
      <c r="CB826" s="39"/>
      <c r="CC826" s="39"/>
      <c r="CD826" s="39"/>
      <c r="CE826" s="39"/>
      <c r="CF826" s="39"/>
      <c r="CG826" s="39"/>
      <c r="CH826" s="39"/>
      <c r="CI826" s="39"/>
      <c r="CJ826" s="39"/>
      <c r="CK826" s="39"/>
      <c r="CL826" s="39"/>
      <c r="CM826" s="39"/>
      <c r="CN826" s="39"/>
      <c r="CO826" s="39"/>
      <c r="CP826" s="39"/>
      <c r="CQ826" s="39"/>
      <c r="CR826" s="39"/>
      <c r="CS826" s="39"/>
      <c r="CT826" s="39"/>
      <c r="CU826" s="39"/>
      <c r="CV826" s="39"/>
      <c r="CW826" s="39"/>
      <c r="CX826" s="39"/>
      <c r="CY826" s="39"/>
      <c r="CZ826" s="39"/>
      <c r="DA826" s="39"/>
      <c r="DB826" s="39"/>
      <c r="DC826" s="39"/>
      <c r="DD826" s="39"/>
      <c r="DE826" s="39"/>
      <c r="DF826" s="39"/>
    </row>
    <row r="827" spans="1:209" x14ac:dyDescent="0.25">
      <c r="A827" s="1" t="s">
        <v>381</v>
      </c>
      <c r="B827" s="43"/>
      <c r="C827" s="36"/>
      <c r="D827" s="218"/>
      <c r="E827" s="38"/>
      <c r="F827" s="38"/>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c r="BH827" s="39"/>
      <c r="BI827" s="39"/>
      <c r="BJ827" s="39"/>
      <c r="BK827" s="39"/>
      <c r="BL827" s="39"/>
      <c r="BM827" s="39"/>
      <c r="BN827" s="39"/>
      <c r="BO827" s="39"/>
      <c r="BP827" s="39"/>
      <c r="BQ827" s="39"/>
      <c r="BR827" s="39"/>
      <c r="BS827" s="39"/>
      <c r="BT827" s="39"/>
      <c r="BU827" s="39"/>
      <c r="BV827" s="39"/>
      <c r="BW827" s="39"/>
      <c r="BX827" s="39"/>
      <c r="BY827" s="39"/>
      <c r="BZ827" s="39"/>
      <c r="CA827" s="39"/>
      <c r="CB827" s="39"/>
      <c r="CC827" s="39"/>
      <c r="CD827" s="39"/>
      <c r="CE827" s="39"/>
      <c r="CF827" s="39"/>
      <c r="CG827" s="39"/>
      <c r="CH827" s="39"/>
      <c r="CI827" s="39"/>
      <c r="CJ827" s="39"/>
      <c r="CK827" s="39"/>
      <c r="CL827" s="39"/>
      <c r="CM827" s="39"/>
      <c r="CN827" s="39"/>
      <c r="CO827" s="39"/>
      <c r="CP827" s="39"/>
      <c r="CQ827" s="39"/>
      <c r="CR827" s="39"/>
      <c r="CS827" s="39"/>
      <c r="CT827" s="39"/>
      <c r="CU827" s="39"/>
      <c r="CV827" s="39"/>
      <c r="CW827" s="39"/>
      <c r="CX827" s="39"/>
      <c r="CY827" s="39"/>
      <c r="CZ827" s="39"/>
      <c r="DA827" s="39"/>
      <c r="DB827" s="39"/>
      <c r="DC827" s="39"/>
      <c r="DD827" s="39"/>
      <c r="DE827" s="39"/>
      <c r="DF827" s="39"/>
    </row>
    <row r="828" spans="1:209" ht="36" x14ac:dyDescent="0.25">
      <c r="A828" s="40" t="s">
        <v>185</v>
      </c>
      <c r="B828" s="43" t="s">
        <v>174</v>
      </c>
      <c r="C828" s="36">
        <v>24825</v>
      </c>
      <c r="D828" s="218" t="s">
        <v>131</v>
      </c>
      <c r="E828" s="38" t="s">
        <v>90</v>
      </c>
      <c r="F828" s="38" t="s">
        <v>90</v>
      </c>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c r="BH828" s="39"/>
      <c r="BI828" s="39"/>
      <c r="BJ828" s="39"/>
      <c r="BK828" s="39"/>
      <c r="BL828" s="39"/>
      <c r="BM828" s="39"/>
      <c r="BN828" s="39"/>
      <c r="BO828" s="39"/>
      <c r="BP828" s="39"/>
      <c r="BQ828" s="39"/>
      <c r="BR828" s="39"/>
      <c r="BS828" s="39"/>
      <c r="BT828" s="39"/>
      <c r="BU828" s="39"/>
      <c r="BV828" s="39"/>
      <c r="BW828" s="39"/>
      <c r="BX828" s="39"/>
      <c r="BY828" s="39"/>
      <c r="BZ828" s="39"/>
      <c r="CA828" s="39"/>
      <c r="CB828" s="39"/>
      <c r="CC828" s="39"/>
      <c r="CD828" s="39"/>
      <c r="CE828" s="39"/>
      <c r="CF828" s="39"/>
      <c r="CG828" s="39"/>
      <c r="CH828" s="39"/>
      <c r="CI828" s="39"/>
      <c r="CJ828" s="39"/>
      <c r="CK828" s="39"/>
      <c r="CL828" s="39"/>
      <c r="CM828" s="39"/>
      <c r="CN828" s="39"/>
      <c r="CO828" s="39"/>
      <c r="CP828" s="39"/>
      <c r="CQ828" s="39"/>
      <c r="CR828" s="39"/>
      <c r="CS828" s="39"/>
      <c r="CT828" s="39"/>
      <c r="CU828" s="39"/>
      <c r="CV828" s="39"/>
      <c r="CW828" s="39"/>
      <c r="CX828" s="39"/>
      <c r="CY828" s="39"/>
      <c r="CZ828" s="39"/>
      <c r="DA828" s="39"/>
      <c r="DB828" s="39"/>
      <c r="DC828" s="39"/>
      <c r="DD828" s="39"/>
      <c r="DE828" s="39"/>
      <c r="DF828" s="39"/>
    </row>
    <row r="829" spans="1:209" ht="36" x14ac:dyDescent="0.25">
      <c r="A829" s="40" t="s">
        <v>199</v>
      </c>
      <c r="B829" s="43" t="s">
        <v>174</v>
      </c>
      <c r="C829" s="36">
        <v>5500</v>
      </c>
      <c r="D829" s="218" t="s">
        <v>131</v>
      </c>
      <c r="E829" s="38" t="s">
        <v>91</v>
      </c>
      <c r="F829" s="38" t="s">
        <v>91</v>
      </c>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c r="BH829" s="39"/>
      <c r="BI829" s="39"/>
      <c r="BJ829" s="39"/>
      <c r="BK829" s="39"/>
      <c r="BL829" s="39"/>
      <c r="BM829" s="39"/>
      <c r="BN829" s="39"/>
      <c r="BO829" s="39"/>
      <c r="BP829" s="39"/>
      <c r="BQ829" s="39"/>
      <c r="BR829" s="39"/>
      <c r="BS829" s="39"/>
      <c r="BT829" s="39"/>
      <c r="BU829" s="39"/>
      <c r="BV829" s="39"/>
      <c r="BW829" s="39"/>
      <c r="BX829" s="39"/>
      <c r="BY829" s="39"/>
      <c r="BZ829" s="39"/>
      <c r="CA829" s="39"/>
      <c r="CB829" s="39"/>
      <c r="CC829" s="39"/>
      <c r="CD829" s="39"/>
      <c r="CE829" s="39"/>
      <c r="CF829" s="39"/>
      <c r="CG829" s="39"/>
      <c r="CH829" s="39"/>
      <c r="CI829" s="39"/>
      <c r="CJ829" s="39"/>
      <c r="CK829" s="39"/>
      <c r="CL829" s="39"/>
      <c r="CM829" s="39"/>
      <c r="CN829" s="39"/>
      <c r="CO829" s="39"/>
      <c r="CP829" s="39"/>
      <c r="CQ829" s="39"/>
      <c r="CR829" s="39"/>
      <c r="CS829" s="39"/>
      <c r="CT829" s="39"/>
      <c r="CU829" s="39"/>
      <c r="CV829" s="39"/>
      <c r="CW829" s="39"/>
      <c r="CX829" s="39"/>
      <c r="CY829" s="39"/>
      <c r="CZ829" s="39"/>
      <c r="DA829" s="39"/>
      <c r="DB829" s="39"/>
      <c r="DC829" s="39"/>
      <c r="DD829" s="39"/>
      <c r="DE829" s="39"/>
      <c r="DF829" s="39"/>
    </row>
    <row r="830" spans="1:209" x14ac:dyDescent="0.25">
      <c r="A830" s="1" t="s">
        <v>203</v>
      </c>
      <c r="B830" s="135"/>
      <c r="C830" s="146">
        <f>18360-5500</f>
        <v>12860</v>
      </c>
      <c r="D830" s="218"/>
      <c r="E830" s="38"/>
      <c r="F830" s="38"/>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c r="BH830" s="39"/>
      <c r="BI830" s="39"/>
      <c r="BJ830" s="39"/>
      <c r="BK830" s="39"/>
      <c r="BL830" s="39"/>
      <c r="BM830" s="39"/>
      <c r="BN830" s="39"/>
      <c r="BO830" s="39"/>
      <c r="BP830" s="39"/>
      <c r="BQ830" s="39"/>
      <c r="BR830" s="39"/>
      <c r="BS830" s="39"/>
      <c r="BT830" s="39"/>
      <c r="BU830" s="39"/>
      <c r="BV830" s="39"/>
      <c r="BW830" s="39"/>
      <c r="BX830" s="39"/>
      <c r="BY830" s="39"/>
      <c r="BZ830" s="39"/>
      <c r="CA830" s="39"/>
      <c r="CB830" s="39"/>
      <c r="CC830" s="39"/>
      <c r="CD830" s="39"/>
      <c r="CE830" s="39"/>
      <c r="CF830" s="39"/>
      <c r="CG830" s="39"/>
      <c r="CH830" s="39"/>
      <c r="CI830" s="39"/>
      <c r="CJ830" s="39"/>
      <c r="CK830" s="39"/>
      <c r="CL830" s="39"/>
      <c r="CM830" s="39"/>
      <c r="CN830" s="39"/>
      <c r="CO830" s="39"/>
      <c r="CP830" s="39"/>
      <c r="CQ830" s="39"/>
      <c r="CR830" s="39"/>
      <c r="CS830" s="39"/>
      <c r="CT830" s="39"/>
      <c r="CU830" s="39"/>
      <c r="CV830" s="39"/>
      <c r="CW830" s="39"/>
      <c r="CX830" s="39"/>
      <c r="CY830" s="39"/>
      <c r="CZ830" s="39"/>
      <c r="DA830" s="39"/>
      <c r="DB830" s="39"/>
      <c r="DC830" s="39"/>
      <c r="DD830" s="39"/>
      <c r="DE830" s="39"/>
      <c r="DF830" s="39"/>
    </row>
    <row r="831" spans="1:209" s="115" customFormat="1" ht="24" x14ac:dyDescent="0.25">
      <c r="A831" s="112" t="s">
        <v>207</v>
      </c>
      <c r="B831" s="113" t="s">
        <v>201</v>
      </c>
      <c r="C831" s="116"/>
      <c r="D831" s="218" t="s">
        <v>131</v>
      </c>
      <c r="E831" s="38" t="s">
        <v>202</v>
      </c>
      <c r="F831" s="38" t="s">
        <v>202</v>
      </c>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c r="AL831" s="114"/>
      <c r="AM831" s="114"/>
      <c r="AN831" s="114"/>
      <c r="AO831" s="114"/>
      <c r="AP831" s="114"/>
      <c r="AQ831" s="114"/>
      <c r="AR831" s="114"/>
      <c r="AS831" s="114"/>
      <c r="AT831" s="114"/>
      <c r="AU831" s="114"/>
      <c r="AV831" s="114"/>
      <c r="AW831" s="114"/>
      <c r="AX831" s="114"/>
      <c r="AY831" s="114"/>
      <c r="AZ831" s="114"/>
      <c r="BA831" s="114"/>
      <c r="BB831" s="114"/>
      <c r="BC831" s="114"/>
      <c r="BD831" s="114"/>
      <c r="BE831" s="114"/>
      <c r="BF831" s="114"/>
      <c r="BG831" s="114"/>
      <c r="BH831" s="114"/>
      <c r="BI831" s="114"/>
      <c r="BJ831" s="114"/>
      <c r="BK831" s="114"/>
      <c r="BL831" s="114"/>
      <c r="BM831" s="114"/>
      <c r="BN831" s="114"/>
      <c r="BO831" s="114"/>
      <c r="BP831" s="114"/>
      <c r="BQ831" s="114"/>
      <c r="BR831" s="114"/>
      <c r="BS831" s="114"/>
      <c r="BT831" s="114"/>
      <c r="BU831" s="114"/>
      <c r="BV831" s="114"/>
      <c r="BW831" s="114"/>
      <c r="BX831" s="114"/>
      <c r="BY831" s="114"/>
      <c r="BZ831" s="114"/>
      <c r="CA831" s="114"/>
      <c r="CB831" s="114"/>
      <c r="CC831" s="114"/>
      <c r="CD831" s="114"/>
      <c r="CE831" s="114"/>
      <c r="CF831" s="114"/>
      <c r="CG831" s="114"/>
      <c r="CH831" s="114"/>
      <c r="CI831" s="114"/>
      <c r="CJ831" s="114"/>
      <c r="CK831" s="114"/>
      <c r="CL831" s="114"/>
      <c r="CM831" s="114"/>
      <c r="CN831" s="114"/>
      <c r="CO831" s="114"/>
      <c r="CP831" s="114"/>
      <c r="CQ831" s="114"/>
      <c r="CR831" s="114"/>
      <c r="CS831" s="114"/>
      <c r="CT831" s="114"/>
      <c r="CU831" s="114"/>
      <c r="CV831" s="114"/>
      <c r="CW831" s="114"/>
      <c r="CX831" s="114"/>
      <c r="CY831" s="114"/>
      <c r="CZ831" s="114"/>
      <c r="DA831" s="114"/>
      <c r="DB831" s="114"/>
      <c r="DC831" s="114"/>
      <c r="DD831" s="114"/>
      <c r="DE831" s="114"/>
      <c r="DF831" s="114"/>
    </row>
    <row r="832" spans="1:209" s="115" customFormat="1" ht="24" x14ac:dyDescent="0.25">
      <c r="A832" s="112" t="s">
        <v>204</v>
      </c>
      <c r="B832" s="113" t="s">
        <v>201</v>
      </c>
      <c r="C832" s="116"/>
      <c r="D832" s="218" t="s">
        <v>131</v>
      </c>
      <c r="E832" s="38" t="s">
        <v>202</v>
      </c>
      <c r="F832" s="38" t="s">
        <v>202</v>
      </c>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c r="AL832" s="114"/>
      <c r="AM832" s="114"/>
      <c r="AN832" s="114"/>
      <c r="AO832" s="114"/>
      <c r="AP832" s="114"/>
      <c r="AQ832" s="114"/>
      <c r="AR832" s="114"/>
      <c r="AS832" s="114"/>
      <c r="AT832" s="114"/>
      <c r="AU832" s="114"/>
      <c r="AV832" s="114"/>
      <c r="AW832" s="114"/>
      <c r="AX832" s="114"/>
      <c r="AY832" s="114"/>
      <c r="AZ832" s="114"/>
      <c r="BA832" s="114"/>
      <c r="BB832" s="114"/>
      <c r="BC832" s="114"/>
      <c r="BD832" s="114"/>
      <c r="BE832" s="114"/>
      <c r="BF832" s="114"/>
      <c r="BG832" s="114"/>
      <c r="BH832" s="114"/>
      <c r="BI832" s="114"/>
      <c r="BJ832" s="114"/>
      <c r="BK832" s="114"/>
      <c r="BL832" s="114"/>
      <c r="BM832" s="114"/>
      <c r="BN832" s="114"/>
      <c r="BO832" s="114"/>
      <c r="BP832" s="114"/>
      <c r="BQ832" s="114"/>
      <c r="BR832" s="114"/>
      <c r="BS832" s="114"/>
      <c r="BT832" s="114"/>
      <c r="BU832" s="114"/>
      <c r="BV832" s="114"/>
      <c r="BW832" s="114"/>
      <c r="BX832" s="114"/>
      <c r="BY832" s="114"/>
      <c r="BZ832" s="114"/>
      <c r="CA832" s="114"/>
      <c r="CB832" s="114"/>
      <c r="CC832" s="114"/>
      <c r="CD832" s="114"/>
      <c r="CE832" s="114"/>
      <c r="CF832" s="114"/>
      <c r="CG832" s="114"/>
      <c r="CH832" s="114"/>
      <c r="CI832" s="114"/>
      <c r="CJ832" s="114"/>
      <c r="CK832" s="114"/>
      <c r="CL832" s="114"/>
      <c r="CM832" s="114"/>
      <c r="CN832" s="114"/>
      <c r="CO832" s="114"/>
      <c r="CP832" s="114"/>
      <c r="CQ832" s="114"/>
      <c r="CR832" s="114"/>
      <c r="CS832" s="114"/>
      <c r="CT832" s="114"/>
      <c r="CU832" s="114"/>
      <c r="CV832" s="114"/>
      <c r="CW832" s="114"/>
      <c r="CX832" s="114"/>
      <c r="CY832" s="114"/>
      <c r="CZ832" s="114"/>
      <c r="DA832" s="114"/>
      <c r="DB832" s="114"/>
      <c r="DC832" s="114"/>
      <c r="DD832" s="114"/>
      <c r="DE832" s="114"/>
      <c r="DF832" s="114"/>
    </row>
    <row r="833" spans="1:110" s="115" customFormat="1" ht="36" x14ac:dyDescent="0.25">
      <c r="A833" s="112" t="s">
        <v>205</v>
      </c>
      <c r="B833" s="113" t="s">
        <v>206</v>
      </c>
      <c r="C833" s="116"/>
      <c r="D833" s="218" t="s">
        <v>131</v>
      </c>
      <c r="E833" s="38" t="s">
        <v>202</v>
      </c>
      <c r="F833" s="38" t="s">
        <v>202</v>
      </c>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c r="AL833" s="114"/>
      <c r="AM833" s="114"/>
      <c r="AN833" s="114"/>
      <c r="AO833" s="114"/>
      <c r="AP833" s="114"/>
      <c r="AQ833" s="114"/>
      <c r="AR833" s="114"/>
      <c r="AS833" s="114"/>
      <c r="AT833" s="114"/>
      <c r="AU833" s="114"/>
      <c r="AV833" s="114"/>
      <c r="AW833" s="114"/>
      <c r="AX833" s="114"/>
      <c r="AY833" s="114"/>
      <c r="AZ833" s="114"/>
      <c r="BA833" s="114"/>
      <c r="BB833" s="114"/>
      <c r="BC833" s="114"/>
      <c r="BD833" s="114"/>
      <c r="BE833" s="114"/>
      <c r="BF833" s="114"/>
      <c r="BG833" s="114"/>
      <c r="BH833" s="114"/>
      <c r="BI833" s="114"/>
      <c r="BJ833" s="114"/>
      <c r="BK833" s="114"/>
      <c r="BL833" s="114"/>
      <c r="BM833" s="114"/>
      <c r="BN833" s="114"/>
      <c r="BO833" s="114"/>
      <c r="BP833" s="114"/>
      <c r="BQ833" s="114"/>
      <c r="BR833" s="114"/>
      <c r="BS833" s="114"/>
      <c r="BT833" s="114"/>
      <c r="BU833" s="114"/>
      <c r="BV833" s="114"/>
      <c r="BW833" s="114"/>
      <c r="BX833" s="114"/>
      <c r="BY833" s="114"/>
      <c r="BZ833" s="114"/>
      <c r="CA833" s="114"/>
      <c r="CB833" s="114"/>
      <c r="CC833" s="114"/>
      <c r="CD833" s="114"/>
      <c r="CE833" s="114"/>
      <c r="CF833" s="114"/>
      <c r="CG833" s="114"/>
      <c r="CH833" s="114"/>
      <c r="CI833" s="114"/>
      <c r="CJ833" s="114"/>
      <c r="CK833" s="114"/>
      <c r="CL833" s="114"/>
      <c r="CM833" s="114"/>
      <c r="CN833" s="114"/>
      <c r="CO833" s="114"/>
      <c r="CP833" s="114"/>
      <c r="CQ833" s="114"/>
      <c r="CR833" s="114"/>
      <c r="CS833" s="114"/>
      <c r="CT833" s="114"/>
      <c r="CU833" s="114"/>
      <c r="CV833" s="114"/>
      <c r="CW833" s="114"/>
      <c r="CX833" s="114"/>
      <c r="CY833" s="114"/>
      <c r="CZ833" s="114"/>
      <c r="DA833" s="114"/>
      <c r="DB833" s="114"/>
      <c r="DC833" s="114"/>
      <c r="DD833" s="114"/>
      <c r="DE833" s="114"/>
      <c r="DF833" s="114"/>
    </row>
    <row r="834" spans="1:110" s="115" customFormat="1" ht="36" x14ac:dyDescent="0.25">
      <c r="A834" s="112" t="s">
        <v>212</v>
      </c>
      <c r="B834" s="43" t="s">
        <v>174</v>
      </c>
      <c r="C834" s="116"/>
      <c r="D834" s="218" t="s">
        <v>131</v>
      </c>
      <c r="E834" s="38" t="s">
        <v>202</v>
      </c>
      <c r="F834" s="38" t="s">
        <v>202</v>
      </c>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c r="AL834" s="114"/>
      <c r="AM834" s="114"/>
      <c r="AN834" s="114"/>
      <c r="AO834" s="114"/>
      <c r="AP834" s="114"/>
      <c r="AQ834" s="114"/>
      <c r="AR834" s="114"/>
      <c r="AS834" s="114"/>
      <c r="AT834" s="114"/>
      <c r="AU834" s="114"/>
      <c r="AV834" s="114"/>
      <c r="AW834" s="114"/>
      <c r="AX834" s="114"/>
      <c r="AY834" s="114"/>
      <c r="AZ834" s="114"/>
      <c r="BA834" s="114"/>
      <c r="BB834" s="114"/>
      <c r="BC834" s="114"/>
      <c r="BD834" s="114"/>
      <c r="BE834" s="114"/>
      <c r="BF834" s="114"/>
      <c r="BG834" s="114"/>
      <c r="BH834" s="114"/>
      <c r="BI834" s="114"/>
      <c r="BJ834" s="114"/>
      <c r="BK834" s="114"/>
      <c r="BL834" s="114"/>
      <c r="BM834" s="114"/>
      <c r="BN834" s="114"/>
      <c r="BO834" s="114"/>
      <c r="BP834" s="114"/>
      <c r="BQ834" s="114"/>
      <c r="BR834" s="114"/>
      <c r="BS834" s="114"/>
      <c r="BT834" s="114"/>
      <c r="BU834" s="114"/>
      <c r="BV834" s="114"/>
      <c r="BW834" s="114"/>
      <c r="BX834" s="114"/>
      <c r="BY834" s="114"/>
      <c r="BZ834" s="114"/>
      <c r="CA834" s="114"/>
      <c r="CB834" s="114"/>
      <c r="CC834" s="114"/>
      <c r="CD834" s="114"/>
      <c r="CE834" s="114"/>
      <c r="CF834" s="114"/>
      <c r="CG834" s="114"/>
      <c r="CH834" s="114"/>
      <c r="CI834" s="114"/>
      <c r="CJ834" s="114"/>
      <c r="CK834" s="114"/>
      <c r="CL834" s="114"/>
      <c r="CM834" s="114"/>
      <c r="CN834" s="114"/>
      <c r="CO834" s="114"/>
      <c r="CP834" s="114"/>
      <c r="CQ834" s="114"/>
      <c r="CR834" s="114"/>
      <c r="CS834" s="114"/>
      <c r="CT834" s="114"/>
      <c r="CU834" s="114"/>
      <c r="CV834" s="114"/>
      <c r="CW834" s="114"/>
      <c r="CX834" s="114"/>
      <c r="CY834" s="114"/>
      <c r="CZ834" s="114"/>
      <c r="DA834" s="114"/>
      <c r="DB834" s="114"/>
      <c r="DC834" s="114"/>
      <c r="DD834" s="114"/>
      <c r="DE834" s="114"/>
      <c r="DF834" s="114"/>
    </row>
    <row r="835" spans="1:110" s="115" customFormat="1" ht="36" x14ac:dyDescent="0.25">
      <c r="A835" s="112" t="s">
        <v>213</v>
      </c>
      <c r="B835" s="113" t="s">
        <v>206</v>
      </c>
      <c r="C835" s="116"/>
      <c r="D835" s="218" t="s">
        <v>131</v>
      </c>
      <c r="E835" s="38" t="s">
        <v>202</v>
      </c>
      <c r="F835" s="38" t="s">
        <v>202</v>
      </c>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c r="AL835" s="114"/>
      <c r="AM835" s="114"/>
      <c r="AN835" s="114"/>
      <c r="AO835" s="114"/>
      <c r="AP835" s="114"/>
      <c r="AQ835" s="114"/>
      <c r="AR835" s="114"/>
      <c r="AS835" s="114"/>
      <c r="AT835" s="114"/>
      <c r="AU835" s="114"/>
      <c r="AV835" s="114"/>
      <c r="AW835" s="114"/>
      <c r="AX835" s="114"/>
      <c r="AY835" s="114"/>
      <c r="AZ835" s="114"/>
      <c r="BA835" s="114"/>
      <c r="BB835" s="114"/>
      <c r="BC835" s="114"/>
      <c r="BD835" s="114"/>
      <c r="BE835" s="114"/>
      <c r="BF835" s="114"/>
      <c r="BG835" s="114"/>
      <c r="BH835" s="114"/>
      <c r="BI835" s="114"/>
      <c r="BJ835" s="114"/>
      <c r="BK835" s="114"/>
      <c r="BL835" s="114"/>
      <c r="BM835" s="114"/>
      <c r="BN835" s="114"/>
      <c r="BO835" s="114"/>
      <c r="BP835" s="114"/>
      <c r="BQ835" s="114"/>
      <c r="BR835" s="114"/>
      <c r="BS835" s="114"/>
      <c r="BT835" s="114"/>
      <c r="BU835" s="114"/>
      <c r="BV835" s="114"/>
      <c r="BW835" s="114"/>
      <c r="BX835" s="114"/>
      <c r="BY835" s="114"/>
      <c r="BZ835" s="114"/>
      <c r="CA835" s="114"/>
      <c r="CB835" s="114"/>
      <c r="CC835" s="114"/>
      <c r="CD835" s="114"/>
      <c r="CE835" s="114"/>
      <c r="CF835" s="114"/>
      <c r="CG835" s="114"/>
      <c r="CH835" s="114"/>
      <c r="CI835" s="114"/>
      <c r="CJ835" s="114"/>
      <c r="CK835" s="114"/>
      <c r="CL835" s="114"/>
      <c r="CM835" s="114"/>
      <c r="CN835" s="114"/>
      <c r="CO835" s="114"/>
      <c r="CP835" s="114"/>
      <c r="CQ835" s="114"/>
      <c r="CR835" s="114"/>
      <c r="CS835" s="114"/>
      <c r="CT835" s="114"/>
      <c r="CU835" s="114"/>
      <c r="CV835" s="114"/>
      <c r="CW835" s="114"/>
      <c r="CX835" s="114"/>
      <c r="CY835" s="114"/>
      <c r="CZ835" s="114"/>
      <c r="DA835" s="114"/>
      <c r="DB835" s="114"/>
      <c r="DC835" s="114"/>
      <c r="DD835" s="114"/>
      <c r="DE835" s="114"/>
      <c r="DF835" s="114"/>
    </row>
    <row r="836" spans="1:110" s="115" customFormat="1" ht="36" x14ac:dyDescent="0.25">
      <c r="A836" s="112" t="s">
        <v>208</v>
      </c>
      <c r="B836" s="43" t="s">
        <v>174</v>
      </c>
      <c r="C836" s="116"/>
      <c r="D836" s="218" t="s">
        <v>131</v>
      </c>
      <c r="E836" s="38" t="s">
        <v>202</v>
      </c>
      <c r="F836" s="38" t="s">
        <v>202</v>
      </c>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c r="AL836" s="114"/>
      <c r="AM836" s="114"/>
      <c r="AN836" s="114"/>
      <c r="AO836" s="114"/>
      <c r="AP836" s="114"/>
      <c r="AQ836" s="114"/>
      <c r="AR836" s="114"/>
      <c r="AS836" s="114"/>
      <c r="AT836" s="114"/>
      <c r="AU836" s="114"/>
      <c r="AV836" s="114"/>
      <c r="AW836" s="114"/>
      <c r="AX836" s="114"/>
      <c r="AY836" s="114"/>
      <c r="AZ836" s="114"/>
      <c r="BA836" s="114"/>
      <c r="BB836" s="114"/>
      <c r="BC836" s="114"/>
      <c r="BD836" s="114"/>
      <c r="BE836" s="114"/>
      <c r="BF836" s="114"/>
      <c r="BG836" s="114"/>
      <c r="BH836" s="114"/>
      <c r="BI836" s="114"/>
      <c r="BJ836" s="114"/>
      <c r="BK836" s="114"/>
      <c r="BL836" s="114"/>
      <c r="BM836" s="114"/>
      <c r="BN836" s="114"/>
      <c r="BO836" s="114"/>
      <c r="BP836" s="114"/>
      <c r="BQ836" s="114"/>
      <c r="BR836" s="114"/>
      <c r="BS836" s="114"/>
      <c r="BT836" s="114"/>
      <c r="BU836" s="114"/>
      <c r="BV836" s="114"/>
      <c r="BW836" s="114"/>
      <c r="BX836" s="114"/>
      <c r="BY836" s="114"/>
      <c r="BZ836" s="114"/>
      <c r="CA836" s="114"/>
      <c r="CB836" s="114"/>
      <c r="CC836" s="114"/>
      <c r="CD836" s="114"/>
      <c r="CE836" s="114"/>
      <c r="CF836" s="114"/>
      <c r="CG836" s="114"/>
      <c r="CH836" s="114"/>
      <c r="CI836" s="114"/>
      <c r="CJ836" s="114"/>
      <c r="CK836" s="114"/>
      <c r="CL836" s="114"/>
      <c r="CM836" s="114"/>
      <c r="CN836" s="114"/>
      <c r="CO836" s="114"/>
      <c r="CP836" s="114"/>
      <c r="CQ836" s="114"/>
      <c r="CR836" s="114"/>
      <c r="CS836" s="114"/>
      <c r="CT836" s="114"/>
      <c r="CU836" s="114"/>
      <c r="CV836" s="114"/>
      <c r="CW836" s="114"/>
      <c r="CX836" s="114"/>
      <c r="CY836" s="114"/>
      <c r="CZ836" s="114"/>
      <c r="DA836" s="114"/>
      <c r="DB836" s="114"/>
      <c r="DC836" s="114"/>
      <c r="DD836" s="114"/>
      <c r="DE836" s="114"/>
      <c r="DF836" s="114"/>
    </row>
    <row r="837" spans="1:110" s="115" customFormat="1" ht="36" x14ac:dyDescent="0.25">
      <c r="A837" s="112" t="s">
        <v>209</v>
      </c>
      <c r="B837" s="43" t="s">
        <v>174</v>
      </c>
      <c r="C837" s="116"/>
      <c r="D837" s="218" t="s">
        <v>131</v>
      </c>
      <c r="E837" s="38" t="s">
        <v>202</v>
      </c>
      <c r="F837" s="38" t="s">
        <v>202</v>
      </c>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c r="AL837" s="114"/>
      <c r="AM837" s="114"/>
      <c r="AN837" s="114"/>
      <c r="AO837" s="114"/>
      <c r="AP837" s="114"/>
      <c r="AQ837" s="114"/>
      <c r="AR837" s="114"/>
      <c r="AS837" s="114"/>
      <c r="AT837" s="114"/>
      <c r="AU837" s="114"/>
      <c r="AV837" s="114"/>
      <c r="AW837" s="114"/>
      <c r="AX837" s="114"/>
      <c r="AY837" s="114"/>
      <c r="AZ837" s="114"/>
      <c r="BA837" s="114"/>
      <c r="BB837" s="114"/>
      <c r="BC837" s="114"/>
      <c r="BD837" s="114"/>
      <c r="BE837" s="114"/>
      <c r="BF837" s="114"/>
      <c r="BG837" s="114"/>
      <c r="BH837" s="114"/>
      <c r="BI837" s="114"/>
      <c r="BJ837" s="114"/>
      <c r="BK837" s="114"/>
      <c r="BL837" s="114"/>
      <c r="BM837" s="114"/>
      <c r="BN837" s="114"/>
      <c r="BO837" s="114"/>
      <c r="BP837" s="114"/>
      <c r="BQ837" s="114"/>
      <c r="BR837" s="114"/>
      <c r="BS837" s="114"/>
      <c r="BT837" s="114"/>
      <c r="BU837" s="114"/>
      <c r="BV837" s="114"/>
      <c r="BW837" s="114"/>
      <c r="BX837" s="114"/>
      <c r="BY837" s="114"/>
      <c r="BZ837" s="114"/>
      <c r="CA837" s="114"/>
      <c r="CB837" s="114"/>
      <c r="CC837" s="114"/>
      <c r="CD837" s="114"/>
      <c r="CE837" s="114"/>
      <c r="CF837" s="114"/>
      <c r="CG837" s="114"/>
      <c r="CH837" s="114"/>
      <c r="CI837" s="114"/>
      <c r="CJ837" s="114"/>
      <c r="CK837" s="114"/>
      <c r="CL837" s="114"/>
      <c r="CM837" s="114"/>
      <c r="CN837" s="114"/>
      <c r="CO837" s="114"/>
      <c r="CP837" s="114"/>
      <c r="CQ837" s="114"/>
      <c r="CR837" s="114"/>
      <c r="CS837" s="114"/>
      <c r="CT837" s="114"/>
      <c r="CU837" s="114"/>
      <c r="CV837" s="114"/>
      <c r="CW837" s="114"/>
      <c r="CX837" s="114"/>
      <c r="CY837" s="114"/>
      <c r="CZ837" s="114"/>
      <c r="DA837" s="114"/>
      <c r="DB837" s="114"/>
      <c r="DC837" s="114"/>
      <c r="DD837" s="114"/>
      <c r="DE837" s="114"/>
      <c r="DF837" s="114"/>
    </row>
    <row r="838" spans="1:110" ht="36" x14ac:dyDescent="0.25">
      <c r="A838" s="40" t="s">
        <v>223</v>
      </c>
      <c r="B838" s="43" t="s">
        <v>174</v>
      </c>
      <c r="C838" s="36">
        <v>400</v>
      </c>
      <c r="D838" s="218" t="s">
        <v>131</v>
      </c>
      <c r="E838" s="38" t="s">
        <v>202</v>
      </c>
      <c r="F838" s="38" t="s">
        <v>202</v>
      </c>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c r="BH838" s="39"/>
      <c r="BI838" s="39"/>
      <c r="BJ838" s="39"/>
      <c r="BK838" s="39"/>
      <c r="BL838" s="39"/>
      <c r="BM838" s="39"/>
      <c r="BN838" s="39"/>
      <c r="BO838" s="39"/>
      <c r="BP838" s="39"/>
      <c r="BQ838" s="39"/>
      <c r="BR838" s="39"/>
      <c r="BS838" s="39"/>
      <c r="BT838" s="39"/>
      <c r="BU838" s="39"/>
      <c r="BV838" s="39"/>
      <c r="BW838" s="39"/>
      <c r="BX838" s="39"/>
      <c r="BY838" s="39"/>
      <c r="BZ838" s="39"/>
      <c r="CA838" s="39"/>
      <c r="CB838" s="39"/>
      <c r="CC838" s="39"/>
      <c r="CD838" s="39"/>
      <c r="CE838" s="39"/>
      <c r="CF838" s="39"/>
      <c r="CG838" s="39"/>
      <c r="CH838" s="39"/>
      <c r="CI838" s="39"/>
      <c r="CJ838" s="39"/>
      <c r="CK838" s="39"/>
      <c r="CL838" s="39"/>
      <c r="CM838" s="39"/>
      <c r="CN838" s="39"/>
      <c r="CO838" s="39"/>
      <c r="CP838" s="39"/>
      <c r="CQ838" s="39"/>
      <c r="CR838" s="39"/>
      <c r="CS838" s="39"/>
      <c r="CT838" s="39"/>
      <c r="CU838" s="39"/>
      <c r="CV838" s="39"/>
      <c r="CW838" s="39"/>
      <c r="CX838" s="39"/>
      <c r="CY838" s="39"/>
      <c r="CZ838" s="39"/>
      <c r="DA838" s="39"/>
      <c r="DB838" s="39"/>
      <c r="DC838" s="39"/>
      <c r="DD838" s="39"/>
      <c r="DE838" s="39"/>
      <c r="DF838" s="39"/>
    </row>
    <row r="839" spans="1:110" ht="36" x14ac:dyDescent="0.25">
      <c r="A839" s="40" t="s">
        <v>248</v>
      </c>
      <c r="B839" s="43" t="s">
        <v>174</v>
      </c>
      <c r="C839" s="36">
        <v>250</v>
      </c>
      <c r="D839" s="218" t="s">
        <v>131</v>
      </c>
      <c r="E839" s="38" t="s">
        <v>202</v>
      </c>
      <c r="F839" s="38" t="s">
        <v>202</v>
      </c>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c r="BH839" s="39"/>
      <c r="BI839" s="39"/>
      <c r="BJ839" s="39"/>
      <c r="BK839" s="39"/>
      <c r="BL839" s="39"/>
      <c r="BM839" s="39"/>
      <c r="BN839" s="39"/>
      <c r="BO839" s="39"/>
      <c r="BP839" s="39"/>
      <c r="BQ839" s="39"/>
      <c r="BR839" s="39"/>
      <c r="BS839" s="39"/>
      <c r="BT839" s="39"/>
      <c r="BU839" s="39"/>
      <c r="BV839" s="39"/>
      <c r="BW839" s="39"/>
      <c r="BX839" s="39"/>
      <c r="BY839" s="39"/>
      <c r="BZ839" s="39"/>
      <c r="CA839" s="39"/>
      <c r="CB839" s="39"/>
      <c r="CC839" s="39"/>
      <c r="CD839" s="39"/>
      <c r="CE839" s="39"/>
      <c r="CF839" s="39"/>
      <c r="CG839" s="39"/>
      <c r="CH839" s="39"/>
      <c r="CI839" s="39"/>
      <c r="CJ839" s="39"/>
      <c r="CK839" s="39"/>
      <c r="CL839" s="39"/>
      <c r="CM839" s="39"/>
      <c r="CN839" s="39"/>
      <c r="CO839" s="39"/>
      <c r="CP839" s="39"/>
      <c r="CQ839" s="39"/>
      <c r="CR839" s="39"/>
      <c r="CS839" s="39"/>
      <c r="CT839" s="39"/>
      <c r="CU839" s="39"/>
      <c r="CV839" s="39"/>
      <c r="CW839" s="39"/>
      <c r="CX839" s="39"/>
      <c r="CY839" s="39"/>
      <c r="CZ839" s="39"/>
      <c r="DA839" s="39"/>
      <c r="DB839" s="39"/>
      <c r="DC839" s="39"/>
      <c r="DD839" s="39"/>
      <c r="DE839" s="39"/>
      <c r="DF839" s="39"/>
    </row>
    <row r="840" spans="1:110" ht="22.5" customHeight="1" x14ac:dyDescent="0.25">
      <c r="A840" s="40" t="s">
        <v>214</v>
      </c>
      <c r="B840" s="43" t="s">
        <v>225</v>
      </c>
      <c r="C840" s="36">
        <v>340</v>
      </c>
      <c r="D840" s="218" t="s">
        <v>131</v>
      </c>
      <c r="E840" s="38" t="s">
        <v>105</v>
      </c>
      <c r="F840" s="38" t="s">
        <v>105</v>
      </c>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c r="BH840" s="39"/>
      <c r="BI840" s="39"/>
      <c r="BJ840" s="39"/>
      <c r="BK840" s="39"/>
      <c r="BL840" s="39"/>
      <c r="BM840" s="39"/>
      <c r="BN840" s="39"/>
      <c r="BO840" s="39"/>
      <c r="BP840" s="39"/>
      <c r="BQ840" s="39"/>
      <c r="BR840" s="39"/>
      <c r="BS840" s="39"/>
      <c r="BT840" s="39"/>
      <c r="BU840" s="39"/>
      <c r="BV840" s="39"/>
      <c r="BW840" s="39"/>
      <c r="BX840" s="39"/>
      <c r="BY840" s="39"/>
      <c r="BZ840" s="39"/>
      <c r="CA840" s="39"/>
      <c r="CB840" s="39"/>
      <c r="CC840" s="39"/>
      <c r="CD840" s="39"/>
      <c r="CE840" s="39"/>
      <c r="CF840" s="39"/>
      <c r="CG840" s="39"/>
      <c r="CH840" s="39"/>
      <c r="CI840" s="39"/>
      <c r="CJ840" s="39"/>
      <c r="CK840" s="39"/>
      <c r="CL840" s="39"/>
      <c r="CM840" s="39"/>
      <c r="CN840" s="39"/>
      <c r="CO840" s="39"/>
      <c r="CP840" s="39"/>
      <c r="CQ840" s="39"/>
      <c r="CR840" s="39"/>
      <c r="CS840" s="39"/>
      <c r="CT840" s="39"/>
      <c r="CU840" s="39"/>
      <c r="CV840" s="39"/>
      <c r="CW840" s="39"/>
      <c r="CX840" s="39"/>
      <c r="CY840" s="39"/>
      <c r="CZ840" s="39"/>
      <c r="DA840" s="39"/>
      <c r="DB840" s="39"/>
      <c r="DC840" s="39"/>
      <c r="DD840" s="39"/>
      <c r="DE840" s="39"/>
      <c r="DF840" s="39"/>
    </row>
    <row r="841" spans="1:110" ht="22.5" customHeight="1" x14ac:dyDescent="0.25">
      <c r="A841" s="40" t="s">
        <v>241</v>
      </c>
      <c r="B841" s="43" t="s">
        <v>242</v>
      </c>
      <c r="C841" s="36">
        <v>300</v>
      </c>
      <c r="D841" s="218" t="s">
        <v>131</v>
      </c>
      <c r="E841" s="38" t="s">
        <v>105</v>
      </c>
      <c r="F841" s="38" t="s">
        <v>105</v>
      </c>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c r="BK841" s="39"/>
      <c r="BL841" s="39"/>
      <c r="BM841" s="39"/>
      <c r="BN841" s="39"/>
      <c r="BO841" s="39"/>
      <c r="BP841" s="39"/>
      <c r="BQ841" s="39"/>
      <c r="BR841" s="39"/>
      <c r="BS841" s="39"/>
      <c r="BT841" s="39"/>
      <c r="BU841" s="39"/>
      <c r="BV841" s="39"/>
      <c r="BW841" s="39"/>
      <c r="BX841" s="39"/>
      <c r="BY841" s="39"/>
      <c r="BZ841" s="39"/>
      <c r="CA841" s="39"/>
      <c r="CB841" s="39"/>
      <c r="CC841" s="39"/>
      <c r="CD841" s="39"/>
      <c r="CE841" s="39"/>
      <c r="CF841" s="39"/>
      <c r="CG841" s="39"/>
      <c r="CH841" s="39"/>
      <c r="CI841" s="39"/>
      <c r="CJ841" s="39"/>
      <c r="CK841" s="39"/>
      <c r="CL841" s="39"/>
      <c r="CM841" s="39"/>
      <c r="CN841" s="39"/>
      <c r="CO841" s="39"/>
      <c r="CP841" s="39"/>
      <c r="CQ841" s="39"/>
      <c r="CR841" s="39"/>
      <c r="CS841" s="39"/>
      <c r="CT841" s="39"/>
      <c r="CU841" s="39"/>
      <c r="CV841" s="39"/>
      <c r="CW841" s="39"/>
      <c r="CX841" s="39"/>
      <c r="CY841" s="39"/>
      <c r="CZ841" s="39"/>
      <c r="DA841" s="39"/>
      <c r="DB841" s="39"/>
      <c r="DC841" s="39"/>
      <c r="DD841" s="39"/>
      <c r="DE841" s="39"/>
      <c r="DF841" s="39"/>
    </row>
    <row r="842" spans="1:110" ht="22.5" customHeight="1" x14ac:dyDescent="0.25">
      <c r="A842" s="40" t="s">
        <v>220</v>
      </c>
      <c r="B842" s="43"/>
      <c r="C842" s="36">
        <v>1500</v>
      </c>
      <c r="D842" s="218" t="s">
        <v>131</v>
      </c>
      <c r="E842" s="38" t="s">
        <v>202</v>
      </c>
      <c r="F842" s="38" t="s">
        <v>202</v>
      </c>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c r="BH842" s="39"/>
      <c r="BI842" s="39"/>
      <c r="BJ842" s="39"/>
      <c r="BK842" s="39"/>
      <c r="BL842" s="39"/>
      <c r="BM842" s="39"/>
      <c r="BN842" s="39"/>
      <c r="BO842" s="39"/>
      <c r="BP842" s="39"/>
      <c r="BQ842" s="39"/>
      <c r="BR842" s="39"/>
      <c r="BS842" s="39"/>
      <c r="BT842" s="39"/>
      <c r="BU842" s="39"/>
      <c r="BV842" s="39"/>
      <c r="BW842" s="39"/>
      <c r="BX842" s="39"/>
      <c r="BY842" s="39"/>
      <c r="BZ842" s="39"/>
      <c r="CA842" s="39"/>
      <c r="CB842" s="39"/>
      <c r="CC842" s="39"/>
      <c r="CD842" s="39"/>
      <c r="CE842" s="39"/>
      <c r="CF842" s="39"/>
      <c r="CG842" s="39"/>
      <c r="CH842" s="39"/>
      <c r="CI842" s="39"/>
      <c r="CJ842" s="39"/>
      <c r="CK842" s="39"/>
      <c r="CL842" s="39"/>
      <c r="CM842" s="39"/>
      <c r="CN842" s="39"/>
      <c r="CO842" s="39"/>
      <c r="CP842" s="39"/>
      <c r="CQ842" s="39"/>
      <c r="CR842" s="39"/>
      <c r="CS842" s="39"/>
      <c r="CT842" s="39"/>
      <c r="CU842" s="39"/>
      <c r="CV842" s="39"/>
      <c r="CW842" s="39"/>
      <c r="CX842" s="39"/>
      <c r="CY842" s="39"/>
      <c r="CZ842" s="39"/>
      <c r="DA842" s="39"/>
      <c r="DB842" s="39"/>
      <c r="DC842" s="39"/>
      <c r="DD842" s="39"/>
      <c r="DE842" s="39"/>
      <c r="DF842" s="39"/>
    </row>
    <row r="843" spans="1:110" ht="48" customHeight="1" x14ac:dyDescent="0.25">
      <c r="A843" s="40" t="s">
        <v>408</v>
      </c>
      <c r="B843" s="43"/>
      <c r="C843" s="36"/>
      <c r="D843" s="41" t="s">
        <v>361</v>
      </c>
      <c r="E843" s="38"/>
      <c r="F843" s="38"/>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c r="BH843" s="39"/>
      <c r="BI843" s="39"/>
      <c r="BJ843" s="39"/>
      <c r="BK843" s="39"/>
      <c r="BL843" s="39"/>
      <c r="BM843" s="39"/>
      <c r="BN843" s="39"/>
      <c r="BO843" s="39"/>
      <c r="BP843" s="39"/>
      <c r="BQ843" s="39"/>
      <c r="BR843" s="39"/>
      <c r="BS843" s="39"/>
      <c r="BT843" s="39"/>
      <c r="BU843" s="39"/>
      <c r="BV843" s="39"/>
      <c r="BW843" s="39"/>
      <c r="BX843" s="39"/>
      <c r="BY843" s="39"/>
      <c r="BZ843" s="39"/>
      <c r="CA843" s="39"/>
      <c r="CB843" s="39"/>
      <c r="CC843" s="39"/>
      <c r="CD843" s="39"/>
      <c r="CE843" s="39"/>
      <c r="CF843" s="39"/>
      <c r="CG843" s="39"/>
      <c r="CH843" s="39"/>
      <c r="CI843" s="39"/>
      <c r="CJ843" s="39"/>
      <c r="CK843" s="39"/>
      <c r="CL843" s="39"/>
      <c r="CM843" s="39"/>
      <c r="CN843" s="39"/>
      <c r="CO843" s="39"/>
      <c r="CP843" s="39"/>
      <c r="CQ843" s="39"/>
      <c r="CR843" s="39"/>
      <c r="CS843" s="39"/>
      <c r="CT843" s="39"/>
      <c r="CU843" s="39"/>
      <c r="CV843" s="39"/>
      <c r="CW843" s="39"/>
      <c r="CX843" s="39"/>
      <c r="CY843" s="39"/>
      <c r="CZ843" s="39"/>
      <c r="DA843" s="39"/>
      <c r="DB843" s="39"/>
      <c r="DC843" s="39"/>
      <c r="DD843" s="39"/>
      <c r="DE843" s="39"/>
      <c r="DF843" s="39"/>
    </row>
    <row r="844" spans="1:110" s="115" customFormat="1" ht="24" customHeight="1" x14ac:dyDescent="0.25">
      <c r="A844" s="112" t="s">
        <v>399</v>
      </c>
      <c r="B844" s="43" t="s">
        <v>174</v>
      </c>
      <c r="C844" s="116">
        <v>300</v>
      </c>
      <c r="D844" s="41" t="s">
        <v>361</v>
      </c>
      <c r="E844" s="38" t="s">
        <v>362</v>
      </c>
      <c r="F844" s="38" t="s">
        <v>362</v>
      </c>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c r="AL844" s="114"/>
      <c r="AM844" s="114"/>
      <c r="AN844" s="114"/>
      <c r="AO844" s="114"/>
      <c r="AP844" s="114"/>
      <c r="AQ844" s="114"/>
      <c r="AR844" s="114"/>
      <c r="AS844" s="114"/>
      <c r="AT844" s="114"/>
      <c r="AU844" s="114"/>
      <c r="AV844" s="114"/>
      <c r="AW844" s="114"/>
      <c r="AX844" s="114"/>
      <c r="AY844" s="114"/>
      <c r="AZ844" s="114"/>
      <c r="BA844" s="114"/>
      <c r="BB844" s="114"/>
      <c r="BC844" s="114"/>
      <c r="BD844" s="114"/>
      <c r="BE844" s="114"/>
      <c r="BF844" s="114"/>
      <c r="BG844" s="114"/>
      <c r="BH844" s="114"/>
      <c r="BI844" s="114"/>
      <c r="BJ844" s="114"/>
      <c r="BK844" s="114"/>
      <c r="BL844" s="114"/>
      <c r="BM844" s="114"/>
      <c r="BN844" s="114"/>
      <c r="BO844" s="114"/>
      <c r="BP844" s="114"/>
      <c r="BQ844" s="114"/>
      <c r="BR844" s="114"/>
      <c r="BS844" s="114"/>
      <c r="BT844" s="114"/>
      <c r="BU844" s="114"/>
      <c r="BV844" s="114"/>
      <c r="BW844" s="114"/>
      <c r="BX844" s="114"/>
      <c r="BY844" s="114"/>
      <c r="BZ844" s="114"/>
      <c r="CA844" s="114"/>
      <c r="CB844" s="114"/>
      <c r="CC844" s="114"/>
      <c r="CD844" s="114"/>
      <c r="CE844" s="114"/>
      <c r="CF844" s="114"/>
      <c r="CG844" s="114"/>
      <c r="CH844" s="114"/>
      <c r="CI844" s="114"/>
      <c r="CJ844" s="114"/>
      <c r="CK844" s="114"/>
      <c r="CL844" s="114"/>
      <c r="CM844" s="114"/>
      <c r="CN844" s="114"/>
      <c r="CO844" s="114"/>
      <c r="CP844" s="114"/>
      <c r="CQ844" s="114"/>
      <c r="CR844" s="114"/>
      <c r="CS844" s="114"/>
      <c r="CT844" s="114"/>
      <c r="CU844" s="114"/>
      <c r="CV844" s="114"/>
      <c r="CW844" s="114"/>
      <c r="CX844" s="114"/>
      <c r="CY844" s="114"/>
      <c r="CZ844" s="114"/>
      <c r="DA844" s="114"/>
      <c r="DB844" s="114"/>
      <c r="DC844" s="114"/>
      <c r="DD844" s="114"/>
      <c r="DE844" s="114"/>
      <c r="DF844" s="114"/>
    </row>
    <row r="845" spans="1:110" ht="24" customHeight="1" x14ac:dyDescent="0.25">
      <c r="A845" s="112" t="s">
        <v>436</v>
      </c>
      <c r="B845" s="43" t="s">
        <v>174</v>
      </c>
      <c r="C845" s="116">
        <v>155</v>
      </c>
      <c r="D845" s="41" t="s">
        <v>361</v>
      </c>
      <c r="E845" s="38" t="s">
        <v>362</v>
      </c>
      <c r="F845" s="38" t="s">
        <v>362</v>
      </c>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c r="BR845" s="39"/>
      <c r="BS845" s="39"/>
      <c r="BT845" s="39"/>
      <c r="BU845" s="39"/>
      <c r="BV845" s="39"/>
      <c r="BW845" s="39"/>
      <c r="BX845" s="39"/>
      <c r="BY845" s="39"/>
      <c r="BZ845" s="39"/>
      <c r="CA845" s="39"/>
      <c r="CB845" s="39"/>
      <c r="CC845" s="39"/>
      <c r="CD845" s="39"/>
      <c r="CE845" s="39"/>
      <c r="CF845" s="39"/>
      <c r="CG845" s="39"/>
      <c r="CH845" s="39"/>
      <c r="CI845" s="39"/>
      <c r="CJ845" s="39"/>
      <c r="CK845" s="39"/>
      <c r="CL845" s="39"/>
      <c r="CM845" s="39"/>
      <c r="CN845" s="39"/>
      <c r="CO845" s="39"/>
      <c r="CP845" s="39"/>
      <c r="CQ845" s="39"/>
      <c r="CR845" s="39"/>
      <c r="CS845" s="39"/>
      <c r="CT845" s="39"/>
      <c r="CU845" s="39"/>
      <c r="CV845" s="39"/>
      <c r="CW845" s="39"/>
      <c r="CX845" s="39"/>
      <c r="CY845" s="39"/>
      <c r="CZ845" s="39"/>
      <c r="DA845" s="39"/>
      <c r="DB845" s="39"/>
      <c r="DC845" s="39"/>
      <c r="DD845" s="39"/>
      <c r="DE845" s="39"/>
      <c r="DF845" s="39"/>
    </row>
    <row r="846" spans="1:110" x14ac:dyDescent="0.25">
      <c r="A846" s="40" t="s">
        <v>416</v>
      </c>
      <c r="B846" s="43"/>
      <c r="C846" s="36"/>
      <c r="D846" s="41" t="s">
        <v>361</v>
      </c>
      <c r="E846" s="38"/>
      <c r="F846" s="38"/>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c r="BC846" s="39"/>
      <c r="BD846" s="39"/>
      <c r="BE846" s="39"/>
      <c r="BF846" s="39"/>
      <c r="BG846" s="39"/>
      <c r="BH846" s="39"/>
      <c r="BI846" s="39"/>
      <c r="BJ846" s="39"/>
      <c r="BK846" s="39"/>
      <c r="BL846" s="39"/>
      <c r="BM846" s="39"/>
      <c r="BN846" s="39"/>
      <c r="BO846" s="39"/>
      <c r="BP846" s="39"/>
      <c r="BQ846" s="39"/>
      <c r="BR846" s="39"/>
      <c r="BS846" s="39"/>
      <c r="BT846" s="39"/>
      <c r="BU846" s="39"/>
      <c r="BV846" s="39"/>
      <c r="BW846" s="39"/>
      <c r="BX846" s="39"/>
      <c r="BY846" s="39"/>
      <c r="BZ846" s="39"/>
      <c r="CA846" s="39"/>
      <c r="CB846" s="39"/>
      <c r="CC846" s="39"/>
      <c r="CD846" s="39"/>
      <c r="CE846" s="39"/>
      <c r="CF846" s="39"/>
      <c r="CG846" s="39"/>
      <c r="CH846" s="39"/>
      <c r="CI846" s="39"/>
      <c r="CJ846" s="39"/>
      <c r="CK846" s="39"/>
      <c r="CL846" s="39"/>
      <c r="CM846" s="39"/>
      <c r="CN846" s="39"/>
      <c r="CO846" s="39"/>
      <c r="CP846" s="39"/>
      <c r="CQ846" s="39"/>
      <c r="CR846" s="39"/>
      <c r="CS846" s="39"/>
      <c r="CT846" s="39"/>
      <c r="CU846" s="39"/>
      <c r="CV846" s="39"/>
      <c r="CW846" s="39"/>
      <c r="CX846" s="39"/>
      <c r="CY846" s="39"/>
      <c r="CZ846" s="39"/>
      <c r="DA846" s="39"/>
      <c r="DB846" s="39"/>
      <c r="DC846" s="39"/>
      <c r="DD846" s="39"/>
      <c r="DE846" s="39"/>
      <c r="DF846" s="39"/>
    </row>
    <row r="847" spans="1:110" s="118" customFormat="1" ht="36" x14ac:dyDescent="0.25">
      <c r="A847" s="112" t="s">
        <v>435</v>
      </c>
      <c r="B847" s="117" t="s">
        <v>174</v>
      </c>
      <c r="C847" s="49">
        <v>882</v>
      </c>
      <c r="D847" s="48" t="s">
        <v>361</v>
      </c>
      <c r="E847" s="38" t="s">
        <v>362</v>
      </c>
      <c r="F847" s="38" t="s">
        <v>362</v>
      </c>
      <c r="G847" s="54"/>
      <c r="H847" s="54"/>
      <c r="I847" s="54"/>
      <c r="J847" s="54"/>
      <c r="K847" s="54"/>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c r="AJ847" s="54"/>
      <c r="AK847" s="54"/>
      <c r="AL847" s="54"/>
      <c r="AM847" s="54"/>
      <c r="AN847" s="54"/>
      <c r="AO847" s="54"/>
      <c r="AP847" s="54"/>
      <c r="AQ847" s="54"/>
      <c r="AR847" s="54"/>
      <c r="AS847" s="54"/>
      <c r="AT847" s="54"/>
      <c r="AU847" s="54"/>
      <c r="AV847" s="54"/>
      <c r="AW847" s="54"/>
      <c r="AX847" s="54"/>
      <c r="AY847" s="54"/>
      <c r="AZ847" s="54"/>
      <c r="BA847" s="54"/>
      <c r="BB847" s="54"/>
      <c r="BC847" s="54"/>
      <c r="BD847" s="54"/>
      <c r="BE847" s="54"/>
      <c r="BF847" s="54"/>
      <c r="BG847" s="54"/>
      <c r="BH847" s="54"/>
      <c r="BI847" s="54"/>
      <c r="BJ847" s="54"/>
      <c r="BK847" s="54"/>
      <c r="BL847" s="54"/>
      <c r="BM847" s="54"/>
      <c r="BN847" s="54"/>
      <c r="BO847" s="54"/>
      <c r="BP847" s="54"/>
      <c r="BQ847" s="54"/>
      <c r="BR847" s="54"/>
      <c r="BS847" s="54"/>
      <c r="BT847" s="54"/>
      <c r="BU847" s="54"/>
      <c r="BV847" s="54"/>
      <c r="BW847" s="54"/>
      <c r="BX847" s="54"/>
      <c r="BY847" s="54"/>
      <c r="BZ847" s="54"/>
      <c r="CA847" s="54"/>
      <c r="CB847" s="54"/>
      <c r="CC847" s="54"/>
      <c r="CD847" s="54"/>
      <c r="CE847" s="54"/>
      <c r="CF847" s="54"/>
      <c r="CG847" s="54"/>
      <c r="CH847" s="54"/>
      <c r="CI847" s="54"/>
      <c r="CJ847" s="54"/>
      <c r="CK847" s="54"/>
      <c r="CL847" s="54"/>
      <c r="CM847" s="54"/>
      <c r="CN847" s="54"/>
      <c r="CO847" s="54"/>
      <c r="CP847" s="54"/>
      <c r="CQ847" s="54"/>
      <c r="CR847" s="54"/>
      <c r="CS847" s="54"/>
      <c r="CT847" s="54"/>
      <c r="CU847" s="54"/>
      <c r="CV847" s="54"/>
      <c r="CW847" s="54"/>
      <c r="CX847" s="54"/>
      <c r="CY847" s="54"/>
      <c r="CZ847" s="54"/>
      <c r="DA847" s="54"/>
      <c r="DB847" s="54"/>
      <c r="DC847" s="54"/>
      <c r="DD847" s="54"/>
      <c r="DE847" s="54"/>
      <c r="DF847" s="54"/>
    </row>
    <row r="848" spans="1:110" s="122" customFormat="1" ht="24" customHeight="1" x14ac:dyDescent="0.25">
      <c r="A848" s="112" t="s">
        <v>443</v>
      </c>
      <c r="B848" s="119"/>
      <c r="C848" s="120">
        <v>1150</v>
      </c>
      <c r="D848" s="48" t="s">
        <v>361</v>
      </c>
      <c r="E848" s="112" t="s">
        <v>10</v>
      </c>
      <c r="F848" s="112" t="s">
        <v>10</v>
      </c>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1"/>
      <c r="AL848" s="121"/>
      <c r="AM848" s="121"/>
      <c r="AN848" s="121"/>
      <c r="AO848" s="121"/>
      <c r="AP848" s="121"/>
      <c r="AQ848" s="121"/>
      <c r="AR848" s="121"/>
      <c r="AS848" s="121"/>
      <c r="AT848" s="121"/>
      <c r="AU848" s="121"/>
      <c r="AV848" s="121"/>
      <c r="AW848" s="121"/>
      <c r="AX848" s="121"/>
      <c r="AY848" s="121"/>
      <c r="AZ848" s="121"/>
      <c r="BA848" s="121"/>
      <c r="BB848" s="121"/>
      <c r="BC848" s="121"/>
      <c r="BD848" s="121"/>
      <c r="BE848" s="121"/>
      <c r="BF848" s="121"/>
      <c r="BG848" s="121"/>
      <c r="BH848" s="121"/>
      <c r="BI848" s="121"/>
      <c r="BJ848" s="121"/>
      <c r="BK848" s="121"/>
      <c r="BL848" s="121"/>
      <c r="BM848" s="121"/>
      <c r="BN848" s="121"/>
      <c r="BO848" s="121"/>
      <c r="BP848" s="121"/>
      <c r="BQ848" s="121"/>
      <c r="BR848" s="121"/>
      <c r="BS848" s="121"/>
      <c r="BT848" s="121"/>
      <c r="BU848" s="121"/>
      <c r="BV848" s="121"/>
      <c r="BW848" s="121"/>
      <c r="BX848" s="121"/>
      <c r="BY848" s="121"/>
      <c r="BZ848" s="121"/>
      <c r="CA848" s="121"/>
      <c r="CB848" s="121"/>
      <c r="CC848" s="121"/>
      <c r="CD848" s="121"/>
      <c r="CE848" s="121"/>
      <c r="CF848" s="121"/>
      <c r="CG848" s="121"/>
      <c r="CH848" s="121"/>
      <c r="CI848" s="121"/>
      <c r="CJ848" s="121"/>
      <c r="CK848" s="121"/>
      <c r="CL848" s="121"/>
      <c r="CM848" s="121"/>
      <c r="CN848" s="121"/>
      <c r="CO848" s="121"/>
      <c r="CP848" s="121"/>
      <c r="CQ848" s="121"/>
      <c r="CR848" s="121"/>
      <c r="CS848" s="121"/>
      <c r="CT848" s="121"/>
      <c r="CU848" s="121"/>
      <c r="CV848" s="121"/>
      <c r="CW848" s="121"/>
      <c r="CX848" s="121"/>
      <c r="CY848" s="121"/>
      <c r="CZ848" s="121"/>
      <c r="DA848" s="121"/>
      <c r="DB848" s="121"/>
      <c r="DC848" s="121"/>
      <c r="DD848" s="121"/>
      <c r="DE848" s="121"/>
      <c r="DF848" s="121"/>
    </row>
    <row r="849" spans="1:111" s="122" customFormat="1" ht="24" customHeight="1" x14ac:dyDescent="0.25">
      <c r="A849" s="112" t="s">
        <v>444</v>
      </c>
      <c r="B849" s="119"/>
      <c r="C849" s="120">
        <f>320+211</f>
        <v>531</v>
      </c>
      <c r="D849" s="48" t="s">
        <v>361</v>
      </c>
      <c r="E849" s="112" t="s">
        <v>10</v>
      </c>
      <c r="F849" s="112" t="s">
        <v>10</v>
      </c>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1"/>
      <c r="AL849" s="121"/>
      <c r="AM849" s="121"/>
      <c r="AN849" s="121"/>
      <c r="AO849" s="121"/>
      <c r="AP849" s="121"/>
      <c r="AQ849" s="121"/>
      <c r="AR849" s="121"/>
      <c r="AS849" s="121"/>
      <c r="AT849" s="121"/>
      <c r="AU849" s="121"/>
      <c r="AV849" s="121"/>
      <c r="AW849" s="121"/>
      <c r="AX849" s="121"/>
      <c r="AY849" s="121"/>
      <c r="AZ849" s="121"/>
      <c r="BA849" s="121"/>
      <c r="BB849" s="121"/>
      <c r="BC849" s="121"/>
      <c r="BD849" s="121"/>
      <c r="BE849" s="121"/>
      <c r="BF849" s="121"/>
      <c r="BG849" s="121"/>
      <c r="BH849" s="121"/>
      <c r="BI849" s="121"/>
      <c r="BJ849" s="121"/>
      <c r="BK849" s="121"/>
      <c r="BL849" s="121"/>
      <c r="BM849" s="121"/>
      <c r="BN849" s="121"/>
      <c r="BO849" s="121"/>
      <c r="BP849" s="121"/>
      <c r="BQ849" s="121"/>
      <c r="BR849" s="121"/>
      <c r="BS849" s="121"/>
      <c r="BT849" s="121"/>
      <c r="BU849" s="121"/>
      <c r="BV849" s="121"/>
      <c r="BW849" s="121"/>
      <c r="BX849" s="121"/>
      <c r="BY849" s="121"/>
      <c r="BZ849" s="121"/>
      <c r="CA849" s="121"/>
      <c r="CB849" s="121"/>
      <c r="CC849" s="121"/>
      <c r="CD849" s="121"/>
      <c r="CE849" s="121"/>
      <c r="CF849" s="121"/>
      <c r="CG849" s="121"/>
      <c r="CH849" s="121"/>
      <c r="CI849" s="121"/>
      <c r="CJ849" s="121"/>
      <c r="CK849" s="121"/>
      <c r="CL849" s="121"/>
      <c r="CM849" s="121"/>
      <c r="CN849" s="121"/>
      <c r="CO849" s="121"/>
      <c r="CP849" s="121"/>
      <c r="CQ849" s="121"/>
      <c r="CR849" s="121"/>
      <c r="CS849" s="121"/>
      <c r="CT849" s="121"/>
      <c r="CU849" s="121"/>
      <c r="CV849" s="121"/>
      <c r="CW849" s="121"/>
      <c r="CX849" s="121"/>
      <c r="CY849" s="121"/>
      <c r="CZ849" s="121"/>
      <c r="DA849" s="121"/>
      <c r="DB849" s="121"/>
      <c r="DC849" s="121"/>
      <c r="DD849" s="121"/>
      <c r="DE849" s="121"/>
      <c r="DF849" s="121"/>
    </row>
    <row r="850" spans="1:111" x14ac:dyDescent="0.25">
      <c r="A850" s="40" t="s">
        <v>774</v>
      </c>
      <c r="B850" s="43"/>
      <c r="C850" s="36">
        <f>6300/1.19</f>
        <v>5294.1176470588234</v>
      </c>
      <c r="D850" s="41" t="s">
        <v>361</v>
      </c>
      <c r="E850" s="38" t="s">
        <v>90</v>
      </c>
      <c r="F850" s="38" t="s">
        <v>91</v>
      </c>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c r="BK850" s="39"/>
      <c r="BL850" s="39"/>
      <c r="BM850" s="39"/>
      <c r="BN850" s="39"/>
      <c r="BO850" s="39"/>
      <c r="BP850" s="39"/>
      <c r="BQ850" s="39"/>
      <c r="BR850" s="39"/>
      <c r="BS850" s="39"/>
      <c r="BT850" s="39"/>
      <c r="BU850" s="39"/>
      <c r="BV850" s="39"/>
      <c r="BW850" s="39"/>
      <c r="BX850" s="39"/>
      <c r="BY850" s="39"/>
      <c r="BZ850" s="39"/>
      <c r="CA850" s="39"/>
      <c r="CB850" s="39"/>
      <c r="CC850" s="39"/>
      <c r="CD850" s="39"/>
      <c r="CE850" s="39"/>
      <c r="CF850" s="39"/>
      <c r="CG850" s="39"/>
      <c r="CH850" s="39"/>
      <c r="CI850" s="39"/>
      <c r="CJ850" s="39"/>
      <c r="CK850" s="39"/>
      <c r="CL850" s="39"/>
      <c r="CM850" s="39"/>
      <c r="CN850" s="39"/>
      <c r="CO850" s="39"/>
      <c r="CP850" s="39"/>
      <c r="CQ850" s="39"/>
      <c r="CR850" s="39"/>
      <c r="CS850" s="39"/>
      <c r="CT850" s="39"/>
      <c r="CU850" s="39"/>
      <c r="CV850" s="39"/>
      <c r="CW850" s="39"/>
      <c r="CX850" s="39"/>
      <c r="CY850" s="39"/>
      <c r="CZ850" s="39"/>
      <c r="DA850" s="39"/>
      <c r="DB850" s="39"/>
      <c r="DC850" s="39"/>
      <c r="DD850" s="39"/>
      <c r="DE850" s="39"/>
      <c r="DF850" s="39"/>
    </row>
    <row r="851" spans="1:111" x14ac:dyDescent="0.25">
      <c r="A851" s="40" t="s">
        <v>833</v>
      </c>
      <c r="B851" s="43"/>
      <c r="C851" s="36">
        <v>281.33999999999997</v>
      </c>
      <c r="D851" s="41" t="s">
        <v>361</v>
      </c>
      <c r="E851" s="38" t="s">
        <v>90</v>
      </c>
      <c r="F851" s="38" t="s">
        <v>90</v>
      </c>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39"/>
      <c r="BN851" s="39"/>
      <c r="BO851" s="39"/>
      <c r="BP851" s="39"/>
      <c r="BQ851" s="39"/>
      <c r="BR851" s="39"/>
      <c r="BS851" s="39"/>
      <c r="BT851" s="39"/>
      <c r="BU851" s="39"/>
      <c r="BV851" s="39"/>
      <c r="BW851" s="39"/>
      <c r="BX851" s="39"/>
      <c r="BY851" s="39"/>
      <c r="BZ851" s="39"/>
      <c r="CA851" s="39"/>
      <c r="CB851" s="39"/>
      <c r="CC851" s="39"/>
      <c r="CD851" s="39"/>
      <c r="CE851" s="39"/>
      <c r="CF851" s="39"/>
      <c r="CG851" s="39"/>
      <c r="CH851" s="39"/>
      <c r="CI851" s="39"/>
      <c r="CJ851" s="39"/>
      <c r="CK851" s="39"/>
      <c r="CL851" s="39"/>
      <c r="CM851" s="39"/>
      <c r="CN851" s="39"/>
      <c r="CO851" s="39"/>
      <c r="CP851" s="39"/>
      <c r="CQ851" s="39"/>
      <c r="CR851" s="39"/>
      <c r="CS851" s="39"/>
      <c r="CT851" s="39"/>
      <c r="CU851" s="39"/>
      <c r="CV851" s="39"/>
      <c r="CW851" s="39"/>
      <c r="CX851" s="39"/>
      <c r="CY851" s="39"/>
      <c r="CZ851" s="39"/>
      <c r="DA851" s="39"/>
      <c r="DB851" s="39"/>
      <c r="DC851" s="39"/>
      <c r="DD851" s="39"/>
      <c r="DE851" s="39"/>
      <c r="DF851" s="39"/>
    </row>
    <row r="852" spans="1:111" ht="23.25" customHeight="1" x14ac:dyDescent="0.25">
      <c r="A852" s="1" t="s">
        <v>163</v>
      </c>
      <c r="B852" s="43" t="s">
        <v>96</v>
      </c>
      <c r="C852" s="36"/>
      <c r="D852" s="41"/>
      <c r="E852" s="38"/>
      <c r="F852" s="38"/>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c r="BR852" s="39"/>
      <c r="BS852" s="39"/>
      <c r="BT852" s="39"/>
      <c r="BU852" s="39"/>
      <c r="BV852" s="39"/>
      <c r="BW852" s="39"/>
      <c r="BX852" s="39"/>
      <c r="BY852" s="39"/>
      <c r="BZ852" s="39"/>
      <c r="CA852" s="39"/>
      <c r="CB852" s="39"/>
      <c r="CC852" s="39"/>
      <c r="CD852" s="39"/>
      <c r="CE852" s="39"/>
      <c r="CF852" s="39"/>
      <c r="CG852" s="39"/>
      <c r="CH852" s="39"/>
      <c r="CI852" s="39"/>
      <c r="CJ852" s="39"/>
      <c r="CK852" s="39"/>
      <c r="CL852" s="39"/>
      <c r="CM852" s="39"/>
      <c r="CN852" s="39"/>
      <c r="CO852" s="39"/>
      <c r="CP852" s="39"/>
      <c r="CQ852" s="39"/>
      <c r="CR852" s="39"/>
      <c r="CS852" s="39"/>
      <c r="CT852" s="39"/>
      <c r="CU852" s="39"/>
      <c r="CV852" s="39"/>
      <c r="CW852" s="39"/>
      <c r="CX852" s="39"/>
      <c r="CY852" s="39"/>
      <c r="CZ852" s="39"/>
      <c r="DA852" s="39"/>
      <c r="DB852" s="39"/>
      <c r="DC852" s="39"/>
      <c r="DD852" s="39"/>
      <c r="DE852" s="39"/>
      <c r="DF852" s="39"/>
    </row>
    <row r="853" spans="1:111" ht="21" customHeight="1" x14ac:dyDescent="0.25">
      <c r="A853" s="40" t="s">
        <v>164</v>
      </c>
      <c r="B853" s="43"/>
      <c r="C853" s="36">
        <v>492.46</v>
      </c>
      <c r="D853" s="41" t="s">
        <v>303</v>
      </c>
      <c r="E853" s="38" t="s">
        <v>100</v>
      </c>
      <c r="F853" s="38" t="s">
        <v>103</v>
      </c>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c r="BR853" s="39"/>
      <c r="BS853" s="39"/>
      <c r="BT853" s="39"/>
      <c r="BU853" s="39"/>
      <c r="BV853" s="39"/>
      <c r="BW853" s="39"/>
      <c r="BX853" s="39"/>
      <c r="BY853" s="39"/>
      <c r="BZ853" s="39"/>
      <c r="CA853" s="39"/>
      <c r="CB853" s="39"/>
      <c r="CC853" s="39"/>
      <c r="CD853" s="39"/>
      <c r="CE853" s="39"/>
      <c r="CF853" s="39"/>
      <c r="CG853" s="39"/>
      <c r="CH853" s="39"/>
      <c r="CI853" s="39"/>
      <c r="CJ853" s="39"/>
      <c r="CK853" s="39"/>
      <c r="CL853" s="39"/>
      <c r="CM853" s="39"/>
      <c r="CN853" s="39"/>
      <c r="CO853" s="39"/>
      <c r="CP853" s="39"/>
      <c r="CQ853" s="39"/>
      <c r="CR853" s="39"/>
      <c r="CS853" s="39"/>
      <c r="CT853" s="39"/>
      <c r="CU853" s="39"/>
      <c r="CV853" s="39"/>
      <c r="CW853" s="39"/>
      <c r="CX853" s="39"/>
      <c r="CY853" s="39"/>
      <c r="CZ853" s="39"/>
      <c r="DA853" s="39"/>
      <c r="DB853" s="39"/>
      <c r="DC853" s="39"/>
      <c r="DD853" s="39"/>
      <c r="DE853" s="39"/>
      <c r="DF853" s="39"/>
    </row>
    <row r="854" spans="1:111" ht="24" customHeight="1" x14ac:dyDescent="0.25">
      <c r="A854" s="40" t="s">
        <v>183</v>
      </c>
      <c r="B854" s="43"/>
      <c r="C854" s="36">
        <v>500</v>
      </c>
      <c r="D854" s="41" t="s">
        <v>303</v>
      </c>
      <c r="E854" s="38" t="s">
        <v>90</v>
      </c>
      <c r="F854" s="38" t="s">
        <v>90</v>
      </c>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c r="BR854" s="39"/>
      <c r="BS854" s="39"/>
      <c r="BT854" s="39"/>
      <c r="BU854" s="39"/>
      <c r="BV854" s="39"/>
      <c r="BW854" s="39"/>
      <c r="BX854" s="39"/>
      <c r="BY854" s="39"/>
      <c r="BZ854" s="39"/>
      <c r="CA854" s="39"/>
      <c r="CB854" s="39"/>
      <c r="CC854" s="39"/>
      <c r="CD854" s="39"/>
      <c r="CE854" s="39"/>
      <c r="CF854" s="39"/>
      <c r="CG854" s="39"/>
      <c r="CH854" s="39"/>
      <c r="CI854" s="39"/>
      <c r="CJ854" s="39"/>
      <c r="CK854" s="39"/>
      <c r="CL854" s="39"/>
      <c r="CM854" s="39"/>
      <c r="CN854" s="39"/>
      <c r="CO854" s="39"/>
      <c r="CP854" s="39"/>
      <c r="CQ854" s="39"/>
      <c r="CR854" s="39"/>
      <c r="CS854" s="39"/>
      <c r="CT854" s="39"/>
      <c r="CU854" s="39"/>
      <c r="CV854" s="39"/>
      <c r="CW854" s="39"/>
      <c r="CX854" s="39"/>
      <c r="CY854" s="39"/>
      <c r="CZ854" s="39"/>
      <c r="DA854" s="39"/>
      <c r="DB854" s="39"/>
      <c r="DC854" s="39"/>
      <c r="DD854" s="39"/>
      <c r="DE854" s="39"/>
      <c r="DF854" s="39"/>
    </row>
    <row r="855" spans="1:111" ht="24" customHeight="1" x14ac:dyDescent="0.25">
      <c r="A855" s="40" t="s">
        <v>224</v>
      </c>
      <c r="B855" s="43"/>
      <c r="C855" s="36">
        <v>495</v>
      </c>
      <c r="D855" s="41" t="s">
        <v>303</v>
      </c>
      <c r="E855" s="38" t="s">
        <v>105</v>
      </c>
      <c r="F855" s="38" t="s">
        <v>105</v>
      </c>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c r="BR855" s="39"/>
      <c r="BS855" s="39"/>
      <c r="BT855" s="39"/>
      <c r="BU855" s="39"/>
      <c r="BV855" s="39"/>
      <c r="BW855" s="39"/>
      <c r="BX855" s="39"/>
      <c r="BY855" s="39"/>
      <c r="BZ855" s="39"/>
      <c r="CA855" s="39"/>
      <c r="CB855" s="39"/>
      <c r="CC855" s="39"/>
      <c r="CD855" s="39"/>
      <c r="CE855" s="39"/>
      <c r="CF855" s="39"/>
      <c r="CG855" s="39"/>
      <c r="CH855" s="39"/>
      <c r="CI855" s="39"/>
      <c r="CJ855" s="39"/>
      <c r="CK855" s="39"/>
      <c r="CL855" s="39"/>
      <c r="CM855" s="39"/>
      <c r="CN855" s="39"/>
      <c r="CO855" s="39"/>
      <c r="CP855" s="39"/>
      <c r="CQ855" s="39"/>
      <c r="CR855" s="39"/>
      <c r="CS855" s="39"/>
      <c r="CT855" s="39"/>
      <c r="CU855" s="39"/>
      <c r="CV855" s="39"/>
      <c r="CW855" s="39"/>
      <c r="CX855" s="39"/>
      <c r="CY855" s="39"/>
      <c r="CZ855" s="39"/>
      <c r="DA855" s="39"/>
      <c r="DB855" s="39"/>
      <c r="DC855" s="39"/>
      <c r="DD855" s="39"/>
      <c r="DE855" s="39"/>
      <c r="DF855" s="39"/>
    </row>
    <row r="856" spans="1:111" ht="24" customHeight="1" x14ac:dyDescent="0.25">
      <c r="A856" s="40" t="s">
        <v>247</v>
      </c>
      <c r="B856" s="43"/>
      <c r="C856" s="36">
        <v>890</v>
      </c>
      <c r="D856" s="41" t="s">
        <v>303</v>
      </c>
      <c r="E856" s="38" t="s">
        <v>105</v>
      </c>
      <c r="F856" s="38" t="s">
        <v>105</v>
      </c>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c r="BR856" s="39"/>
      <c r="BS856" s="39"/>
      <c r="BT856" s="39"/>
      <c r="BU856" s="39"/>
      <c r="BV856" s="39"/>
      <c r="BW856" s="39"/>
      <c r="BX856" s="39"/>
      <c r="BY856" s="39"/>
      <c r="BZ856" s="39"/>
      <c r="CA856" s="39"/>
      <c r="CB856" s="39"/>
      <c r="CC856" s="39"/>
      <c r="CD856" s="39"/>
      <c r="CE856" s="39"/>
      <c r="CF856" s="39"/>
      <c r="CG856" s="39"/>
      <c r="CH856" s="39"/>
      <c r="CI856" s="39"/>
      <c r="CJ856" s="39"/>
      <c r="CK856" s="39"/>
      <c r="CL856" s="39"/>
      <c r="CM856" s="39"/>
      <c r="CN856" s="39"/>
      <c r="CO856" s="39"/>
      <c r="CP856" s="39"/>
      <c r="CQ856" s="39"/>
      <c r="CR856" s="39"/>
      <c r="CS856" s="39"/>
      <c r="CT856" s="39"/>
      <c r="CU856" s="39"/>
      <c r="CV856" s="39"/>
      <c r="CW856" s="39"/>
      <c r="CX856" s="39"/>
      <c r="CY856" s="39"/>
      <c r="CZ856" s="39"/>
      <c r="DA856" s="39"/>
      <c r="DB856" s="39"/>
      <c r="DC856" s="39"/>
      <c r="DD856" s="39"/>
      <c r="DE856" s="39"/>
      <c r="DF856" s="39"/>
    </row>
    <row r="857" spans="1:111" ht="24" customHeight="1" x14ac:dyDescent="0.25">
      <c r="A857" s="40" t="s">
        <v>253</v>
      </c>
      <c r="B857" s="43"/>
      <c r="C857" s="36">
        <v>1000</v>
      </c>
      <c r="D857" s="41" t="s">
        <v>303</v>
      </c>
      <c r="E857" s="38" t="s">
        <v>37</v>
      </c>
      <c r="F857" s="38" t="s">
        <v>37</v>
      </c>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c r="BR857" s="39"/>
      <c r="BS857" s="39"/>
      <c r="BT857" s="39"/>
      <c r="BU857" s="39"/>
      <c r="BV857" s="39"/>
      <c r="BW857" s="39"/>
      <c r="BX857" s="39"/>
      <c r="BY857" s="39"/>
      <c r="BZ857" s="39"/>
      <c r="CA857" s="39"/>
      <c r="CB857" s="39"/>
      <c r="CC857" s="39"/>
      <c r="CD857" s="39"/>
      <c r="CE857" s="39"/>
      <c r="CF857" s="39"/>
      <c r="CG857" s="39"/>
      <c r="CH857" s="39"/>
      <c r="CI857" s="39"/>
      <c r="CJ857" s="39"/>
      <c r="CK857" s="39"/>
      <c r="CL857" s="39"/>
      <c r="CM857" s="39"/>
      <c r="CN857" s="39"/>
      <c r="CO857" s="39"/>
      <c r="CP857" s="39"/>
      <c r="CQ857" s="39"/>
      <c r="CR857" s="39"/>
      <c r="CS857" s="39"/>
      <c r="CT857" s="39"/>
      <c r="CU857" s="39"/>
      <c r="CV857" s="39"/>
      <c r="CW857" s="39"/>
      <c r="CX857" s="39"/>
      <c r="CY857" s="39"/>
      <c r="CZ857" s="39"/>
      <c r="DA857" s="39"/>
      <c r="DB857" s="39"/>
      <c r="DC857" s="39"/>
      <c r="DD857" s="39"/>
      <c r="DE857" s="39"/>
      <c r="DF857" s="39"/>
    </row>
    <row r="858" spans="1:111" ht="24" customHeight="1" x14ac:dyDescent="0.25">
      <c r="A858" s="40" t="s">
        <v>396</v>
      </c>
      <c r="B858" s="43"/>
      <c r="C858" s="36">
        <f>420*4.3406</f>
        <v>1823.0520000000001</v>
      </c>
      <c r="D858" s="8" t="s">
        <v>361</v>
      </c>
      <c r="E858" s="38" t="s">
        <v>10</v>
      </c>
      <c r="F858" s="38" t="s">
        <v>10</v>
      </c>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c r="BR858" s="39"/>
      <c r="BS858" s="39"/>
      <c r="BT858" s="39"/>
      <c r="BU858" s="39"/>
      <c r="BV858" s="39"/>
      <c r="BW858" s="39"/>
      <c r="BX858" s="39"/>
      <c r="BY858" s="39"/>
      <c r="BZ858" s="39"/>
      <c r="CA858" s="39"/>
      <c r="CB858" s="39"/>
      <c r="CC858" s="39"/>
      <c r="CD858" s="39"/>
      <c r="CE858" s="39"/>
      <c r="CF858" s="39"/>
      <c r="CG858" s="39"/>
      <c r="CH858" s="39"/>
      <c r="CI858" s="39"/>
      <c r="CJ858" s="39"/>
      <c r="CK858" s="39"/>
      <c r="CL858" s="39"/>
      <c r="CM858" s="39"/>
      <c r="CN858" s="39"/>
      <c r="CO858" s="39"/>
      <c r="CP858" s="39"/>
      <c r="CQ858" s="39"/>
      <c r="CR858" s="39"/>
      <c r="CS858" s="39"/>
      <c r="CT858" s="39"/>
      <c r="CU858" s="39"/>
      <c r="CV858" s="39"/>
      <c r="CW858" s="39"/>
      <c r="CX858" s="39"/>
      <c r="CY858" s="39"/>
      <c r="CZ858" s="39"/>
      <c r="DA858" s="39"/>
      <c r="DB858" s="39"/>
      <c r="DC858" s="39"/>
      <c r="DD858" s="39"/>
      <c r="DE858" s="39"/>
      <c r="DF858" s="39"/>
    </row>
    <row r="859" spans="1:111" ht="24" customHeight="1" x14ac:dyDescent="0.25">
      <c r="A859" s="40" t="s">
        <v>597</v>
      </c>
      <c r="B859" s="43"/>
      <c r="C859" s="36">
        <f>1236*5</f>
        <v>6180</v>
      </c>
      <c r="D859" s="8" t="s">
        <v>361</v>
      </c>
      <c r="E859" s="38" t="s">
        <v>100</v>
      </c>
      <c r="F859" s="38" t="s">
        <v>100</v>
      </c>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c r="BR859" s="39"/>
      <c r="BS859" s="39"/>
      <c r="BT859" s="39"/>
      <c r="BU859" s="39"/>
      <c r="BV859" s="39"/>
      <c r="BW859" s="39"/>
      <c r="BX859" s="39"/>
      <c r="BY859" s="39"/>
      <c r="BZ859" s="39"/>
      <c r="CA859" s="39"/>
      <c r="CB859" s="39"/>
      <c r="CC859" s="39"/>
      <c r="CD859" s="39"/>
      <c r="CE859" s="39"/>
      <c r="CF859" s="39"/>
      <c r="CG859" s="39"/>
      <c r="CH859" s="39"/>
      <c r="CI859" s="39"/>
      <c r="CJ859" s="39"/>
      <c r="CK859" s="39"/>
      <c r="CL859" s="39"/>
      <c r="CM859" s="39"/>
      <c r="CN859" s="39"/>
      <c r="CO859" s="39"/>
      <c r="CP859" s="39"/>
      <c r="CQ859" s="39"/>
      <c r="CR859" s="39"/>
      <c r="CS859" s="39"/>
      <c r="CT859" s="39"/>
      <c r="CU859" s="39"/>
      <c r="CV859" s="39"/>
      <c r="CW859" s="39"/>
      <c r="CX859" s="39"/>
      <c r="CY859" s="39"/>
      <c r="CZ859" s="39"/>
      <c r="DA859" s="39"/>
      <c r="DB859" s="39"/>
      <c r="DC859" s="39"/>
      <c r="DD859" s="39"/>
      <c r="DE859" s="39"/>
      <c r="DF859" s="39"/>
    </row>
    <row r="860" spans="1:111" ht="24" customHeight="1" x14ac:dyDescent="0.25">
      <c r="A860" s="40" t="s">
        <v>704</v>
      </c>
      <c r="B860" s="43"/>
      <c r="C860" s="36">
        <f>1400*5.8</f>
        <v>8120</v>
      </c>
      <c r="D860" s="8" t="s">
        <v>361</v>
      </c>
      <c r="E860" s="38" t="s">
        <v>103</v>
      </c>
      <c r="F860" s="38" t="s">
        <v>103</v>
      </c>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c r="BR860" s="39"/>
      <c r="BS860" s="39"/>
      <c r="BT860" s="39"/>
      <c r="BU860" s="39"/>
      <c r="BV860" s="39"/>
      <c r="BW860" s="39"/>
      <c r="BX860" s="39"/>
      <c r="BY860" s="39"/>
      <c r="BZ860" s="39"/>
      <c r="CA860" s="39"/>
      <c r="CB860" s="39"/>
      <c r="CC860" s="39"/>
      <c r="CD860" s="39"/>
      <c r="CE860" s="39"/>
      <c r="CF860" s="39"/>
      <c r="CG860" s="39"/>
      <c r="CH860" s="39"/>
      <c r="CI860" s="39"/>
      <c r="CJ860" s="39"/>
      <c r="CK860" s="39"/>
      <c r="CL860" s="39"/>
      <c r="CM860" s="39"/>
      <c r="CN860" s="39"/>
      <c r="CO860" s="39"/>
      <c r="CP860" s="39"/>
      <c r="CQ860" s="39"/>
      <c r="CR860" s="39"/>
      <c r="CS860" s="39"/>
      <c r="CT860" s="39"/>
      <c r="CU860" s="39"/>
      <c r="CV860" s="39"/>
      <c r="CW860" s="39"/>
      <c r="CX860" s="39"/>
      <c r="CY860" s="39"/>
      <c r="CZ860" s="39"/>
      <c r="DA860" s="39"/>
      <c r="DB860" s="39"/>
      <c r="DC860" s="39"/>
      <c r="DD860" s="39"/>
      <c r="DE860" s="39"/>
      <c r="DF860" s="39"/>
    </row>
    <row r="861" spans="1:111" ht="26.25" customHeight="1" x14ac:dyDescent="0.25">
      <c r="A861" s="14" t="s">
        <v>809</v>
      </c>
      <c r="B861" s="43"/>
      <c r="C861" s="15">
        <f>90*2*5</f>
        <v>900</v>
      </c>
      <c r="D861" s="8" t="s">
        <v>361</v>
      </c>
      <c r="E861" s="4" t="s">
        <v>90</v>
      </c>
      <c r="F861" s="4" t="s">
        <v>90</v>
      </c>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c r="BR861" s="39"/>
      <c r="BS861" s="39"/>
      <c r="BT861" s="39"/>
      <c r="BU861" s="39"/>
      <c r="BV861" s="39"/>
      <c r="BW861" s="39"/>
      <c r="BX861" s="39"/>
      <c r="BY861" s="39"/>
      <c r="BZ861" s="39"/>
      <c r="CA861" s="39"/>
      <c r="CB861" s="39"/>
      <c r="CC861" s="39"/>
      <c r="CD861" s="39"/>
      <c r="CE861" s="39"/>
      <c r="CF861" s="39"/>
      <c r="CG861" s="39"/>
      <c r="CH861" s="39"/>
      <c r="CI861" s="39"/>
      <c r="CJ861" s="39"/>
      <c r="CK861" s="39"/>
      <c r="CL861" s="39"/>
      <c r="CM861" s="39"/>
      <c r="CN861" s="39"/>
      <c r="CO861" s="39"/>
      <c r="CP861" s="39"/>
      <c r="CQ861" s="39"/>
      <c r="CR861" s="39"/>
      <c r="CS861" s="39"/>
      <c r="CT861" s="39"/>
      <c r="CU861" s="39"/>
      <c r="CV861" s="39"/>
      <c r="CW861" s="39"/>
      <c r="CX861" s="39"/>
      <c r="CY861" s="39"/>
      <c r="CZ861" s="39"/>
      <c r="DA861" s="39"/>
      <c r="DB861" s="39"/>
      <c r="DC861" s="39"/>
      <c r="DD861" s="39"/>
      <c r="DE861" s="39"/>
      <c r="DF861" s="39"/>
      <c r="DG861" s="39"/>
    </row>
    <row r="862" spans="1:111" ht="24.75" customHeight="1" x14ac:dyDescent="0.25">
      <c r="A862" s="14" t="s">
        <v>1116</v>
      </c>
      <c r="B862" s="43"/>
      <c r="C862" s="15">
        <v>1400</v>
      </c>
      <c r="D862" s="8" t="s">
        <v>361</v>
      </c>
      <c r="E862" s="4" t="s">
        <v>37</v>
      </c>
      <c r="F862" s="4" t="s">
        <v>37</v>
      </c>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c r="BR862" s="39"/>
      <c r="BS862" s="39"/>
      <c r="BT862" s="39"/>
      <c r="BU862" s="39"/>
      <c r="BV862" s="39"/>
      <c r="BW862" s="39"/>
      <c r="BX862" s="39"/>
      <c r="BY862" s="39"/>
      <c r="BZ862" s="39"/>
      <c r="CA862" s="39"/>
      <c r="CB862" s="39"/>
      <c r="CC862" s="39"/>
      <c r="CD862" s="39"/>
      <c r="CE862" s="39"/>
      <c r="CF862" s="39"/>
      <c r="CG862" s="39"/>
      <c r="CH862" s="39"/>
      <c r="CI862" s="39"/>
      <c r="CJ862" s="39"/>
      <c r="CK862" s="39"/>
      <c r="CL862" s="39"/>
      <c r="CM862" s="39"/>
      <c r="CN862" s="39"/>
      <c r="CO862" s="39"/>
      <c r="CP862" s="39"/>
      <c r="CQ862" s="39"/>
      <c r="CR862" s="39"/>
      <c r="CS862" s="39"/>
      <c r="CT862" s="39"/>
      <c r="CU862" s="39"/>
      <c r="CV862" s="39"/>
      <c r="CW862" s="39"/>
      <c r="CX862" s="39"/>
      <c r="CY862" s="39"/>
      <c r="CZ862" s="39"/>
      <c r="DA862" s="39"/>
      <c r="DB862" s="39"/>
      <c r="DC862" s="39"/>
      <c r="DD862" s="39"/>
      <c r="DE862" s="39"/>
      <c r="DF862" s="39"/>
      <c r="DG862" s="39"/>
    </row>
    <row r="863" spans="1:111" ht="24.75" customHeight="1" x14ac:dyDescent="0.25">
      <c r="A863" s="14" t="s">
        <v>1117</v>
      </c>
      <c r="B863" s="43"/>
      <c r="C863" s="15">
        <f>620*5</f>
        <v>3100</v>
      </c>
      <c r="D863" s="8" t="s">
        <v>361</v>
      </c>
      <c r="E863" s="4" t="s">
        <v>37</v>
      </c>
      <c r="F863" s="4" t="s">
        <v>37</v>
      </c>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c r="BR863" s="39"/>
      <c r="BS863" s="39"/>
      <c r="BT863" s="39"/>
      <c r="BU863" s="39"/>
      <c r="BV863" s="39"/>
      <c r="BW863" s="39"/>
      <c r="BX863" s="39"/>
      <c r="BY863" s="39"/>
      <c r="BZ863" s="39"/>
      <c r="CA863" s="39"/>
      <c r="CB863" s="39"/>
      <c r="CC863" s="39"/>
      <c r="CD863" s="39"/>
      <c r="CE863" s="39"/>
      <c r="CF863" s="39"/>
      <c r="CG863" s="39"/>
      <c r="CH863" s="39"/>
      <c r="CI863" s="39"/>
      <c r="CJ863" s="39"/>
      <c r="CK863" s="39"/>
      <c r="CL863" s="39"/>
      <c r="CM863" s="39"/>
      <c r="CN863" s="39"/>
      <c r="CO863" s="39"/>
      <c r="CP863" s="39"/>
      <c r="CQ863" s="39"/>
      <c r="CR863" s="39"/>
      <c r="CS863" s="39"/>
      <c r="CT863" s="39"/>
      <c r="CU863" s="39"/>
      <c r="CV863" s="39"/>
      <c r="CW863" s="39"/>
      <c r="CX863" s="39"/>
      <c r="CY863" s="39"/>
      <c r="CZ863" s="39"/>
      <c r="DA863" s="39"/>
      <c r="DB863" s="39"/>
      <c r="DC863" s="39"/>
      <c r="DD863" s="39"/>
      <c r="DE863" s="39"/>
      <c r="DF863" s="39"/>
      <c r="DG863" s="39"/>
    </row>
    <row r="864" spans="1:111" ht="24.75" customHeight="1" x14ac:dyDescent="0.25">
      <c r="A864" s="14" t="s">
        <v>1123</v>
      </c>
      <c r="B864" s="43"/>
      <c r="C864" s="15">
        <v>3100</v>
      </c>
      <c r="D864" s="8" t="s">
        <v>361</v>
      </c>
      <c r="E864" s="4" t="s">
        <v>37</v>
      </c>
      <c r="F864" s="4" t="s">
        <v>37</v>
      </c>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c r="BR864" s="39"/>
      <c r="BS864" s="39"/>
      <c r="BT864" s="39"/>
      <c r="BU864" s="39"/>
      <c r="BV864" s="39"/>
      <c r="BW864" s="39"/>
      <c r="BX864" s="39"/>
      <c r="BY864" s="39"/>
      <c r="BZ864" s="39"/>
      <c r="CA864" s="39"/>
      <c r="CB864" s="39"/>
      <c r="CC864" s="39"/>
      <c r="CD864" s="39"/>
      <c r="CE864" s="39"/>
      <c r="CF864" s="39"/>
      <c r="CG864" s="39"/>
      <c r="CH864" s="39"/>
      <c r="CI864" s="39"/>
      <c r="CJ864" s="39"/>
      <c r="CK864" s="39"/>
      <c r="CL864" s="39"/>
      <c r="CM864" s="39"/>
      <c r="CN864" s="39"/>
      <c r="CO864" s="39"/>
      <c r="CP864" s="39"/>
      <c r="CQ864" s="39"/>
      <c r="CR864" s="39"/>
      <c r="CS864" s="39"/>
      <c r="CT864" s="39"/>
      <c r="CU864" s="39"/>
      <c r="CV864" s="39"/>
      <c r="CW864" s="39"/>
      <c r="CX864" s="39"/>
      <c r="CY864" s="39"/>
      <c r="CZ864" s="39"/>
      <c r="DA864" s="39"/>
      <c r="DB864" s="39"/>
      <c r="DC864" s="39"/>
      <c r="DD864" s="39"/>
      <c r="DE864" s="39"/>
      <c r="DF864" s="39"/>
      <c r="DG864" s="39"/>
    </row>
    <row r="865" spans="1:209" ht="24" customHeight="1" x14ac:dyDescent="0.25">
      <c r="A865" s="1" t="s">
        <v>382</v>
      </c>
      <c r="B865" s="43"/>
      <c r="C865" s="36"/>
      <c r="D865" s="41"/>
      <c r="E865" s="38"/>
      <c r="F865" s="38"/>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c r="BR865" s="39"/>
      <c r="BS865" s="39"/>
      <c r="BT865" s="39"/>
      <c r="BU865" s="39"/>
      <c r="BV865" s="39"/>
      <c r="BW865" s="39"/>
      <c r="BX865" s="39"/>
      <c r="BY865" s="39"/>
      <c r="BZ865" s="39"/>
      <c r="CA865" s="39"/>
      <c r="CB865" s="39"/>
      <c r="CC865" s="39"/>
      <c r="CD865" s="39"/>
      <c r="CE865" s="39"/>
      <c r="CF865" s="39"/>
      <c r="CG865" s="39"/>
      <c r="CH865" s="39"/>
      <c r="CI865" s="39"/>
      <c r="CJ865" s="39"/>
      <c r="CK865" s="39"/>
      <c r="CL865" s="39"/>
      <c r="CM865" s="39"/>
      <c r="CN865" s="39"/>
      <c r="CO865" s="39"/>
      <c r="CP865" s="39"/>
      <c r="CQ865" s="39"/>
      <c r="CR865" s="39"/>
      <c r="CS865" s="39"/>
      <c r="CT865" s="39"/>
      <c r="CU865" s="39"/>
      <c r="CV865" s="39"/>
      <c r="CW865" s="39"/>
      <c r="CX865" s="39"/>
      <c r="CY865" s="39"/>
      <c r="CZ865" s="39"/>
      <c r="DA865" s="39"/>
      <c r="DB865" s="39"/>
      <c r="DC865" s="39"/>
      <c r="DD865" s="39"/>
      <c r="DE865" s="39"/>
      <c r="DF865" s="39"/>
    </row>
    <row r="866" spans="1:209" ht="24" customHeight="1" x14ac:dyDescent="0.25">
      <c r="A866" s="40" t="s">
        <v>360</v>
      </c>
      <c r="B866" s="43" t="s">
        <v>380</v>
      </c>
      <c r="C866" s="36">
        <v>240</v>
      </c>
      <c r="D866" s="41" t="s">
        <v>361</v>
      </c>
      <c r="E866" s="38" t="s">
        <v>362</v>
      </c>
      <c r="F866" s="38" t="s">
        <v>362</v>
      </c>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row>
    <row r="867" spans="1:209" ht="38.25" customHeight="1" x14ac:dyDescent="0.25">
      <c r="A867" s="40" t="s">
        <v>652</v>
      </c>
      <c r="B867" s="43" t="s">
        <v>626</v>
      </c>
      <c r="C867" s="36">
        <v>300</v>
      </c>
      <c r="D867" s="41" t="s">
        <v>361</v>
      </c>
      <c r="E867" s="38" t="s">
        <v>11</v>
      </c>
      <c r="F867" s="38" t="s">
        <v>11</v>
      </c>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row>
    <row r="868" spans="1:209" s="122" customFormat="1" ht="24" customHeight="1" x14ac:dyDescent="0.25">
      <c r="A868" s="40" t="s">
        <v>648</v>
      </c>
      <c r="B868" s="43" t="s">
        <v>647</v>
      </c>
      <c r="C868" s="49">
        <f>700*5</f>
        <v>3500</v>
      </c>
      <c r="D868" s="48" t="s">
        <v>361</v>
      </c>
      <c r="E868" s="45" t="s">
        <v>100</v>
      </c>
      <c r="F868" s="45" t="s">
        <v>100</v>
      </c>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1"/>
      <c r="AL868" s="121"/>
      <c r="AM868" s="121"/>
      <c r="AN868" s="121"/>
      <c r="AO868" s="121"/>
      <c r="AP868" s="121"/>
      <c r="AQ868" s="121"/>
      <c r="AR868" s="121"/>
      <c r="AS868" s="121"/>
      <c r="AT868" s="121"/>
      <c r="AU868" s="121"/>
      <c r="AV868" s="121"/>
      <c r="AW868" s="121"/>
      <c r="AX868" s="121"/>
      <c r="AY868" s="121"/>
      <c r="AZ868" s="121"/>
      <c r="BA868" s="121"/>
      <c r="BB868" s="121"/>
      <c r="BC868" s="121"/>
      <c r="BD868" s="121"/>
      <c r="BE868" s="121"/>
      <c r="BF868" s="121"/>
      <c r="BG868" s="121"/>
      <c r="BH868" s="121"/>
      <c r="BI868" s="121"/>
      <c r="BJ868" s="121"/>
      <c r="BK868" s="121"/>
      <c r="BL868" s="121"/>
      <c r="BM868" s="121"/>
      <c r="BN868" s="121"/>
      <c r="BO868" s="121"/>
      <c r="BP868" s="121"/>
      <c r="BQ868" s="121"/>
      <c r="BR868" s="121"/>
      <c r="BS868" s="121"/>
      <c r="BT868" s="121"/>
      <c r="BU868" s="121"/>
      <c r="BV868" s="121"/>
      <c r="BW868" s="121"/>
      <c r="BX868" s="121"/>
      <c r="BY868" s="121"/>
      <c r="BZ868" s="121"/>
      <c r="CA868" s="121"/>
      <c r="CB868" s="121"/>
      <c r="CC868" s="121"/>
      <c r="CD868" s="121"/>
      <c r="CE868" s="121"/>
      <c r="CF868" s="121"/>
      <c r="CG868" s="121"/>
      <c r="CH868" s="121"/>
      <c r="CI868" s="121"/>
      <c r="CJ868" s="121"/>
      <c r="CK868" s="121"/>
      <c r="CL868" s="121"/>
      <c r="CM868" s="121"/>
      <c r="CN868" s="121"/>
      <c r="CO868" s="121"/>
      <c r="CP868" s="121"/>
      <c r="CQ868" s="121"/>
      <c r="CR868" s="121"/>
      <c r="CS868" s="121"/>
      <c r="CT868" s="121"/>
      <c r="CU868" s="121"/>
      <c r="CV868" s="121"/>
      <c r="CW868" s="121"/>
      <c r="CX868" s="121"/>
      <c r="CY868" s="121"/>
      <c r="CZ868" s="121"/>
      <c r="DA868" s="121"/>
      <c r="DB868" s="121"/>
      <c r="DC868" s="121"/>
      <c r="DD868" s="121"/>
      <c r="DE868" s="121"/>
      <c r="DF868" s="121"/>
    </row>
    <row r="869" spans="1:209" s="122" customFormat="1" ht="24" customHeight="1" x14ac:dyDescent="0.25">
      <c r="A869" s="40" t="s">
        <v>646</v>
      </c>
      <c r="B869" s="43" t="s">
        <v>647</v>
      </c>
      <c r="C869" s="49">
        <f>1000*5</f>
        <v>5000</v>
      </c>
      <c r="D869" s="48" t="s">
        <v>361</v>
      </c>
      <c r="E869" s="45" t="s">
        <v>100</v>
      </c>
      <c r="F869" s="45" t="s">
        <v>100</v>
      </c>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1"/>
      <c r="AL869" s="121"/>
      <c r="AM869" s="121"/>
      <c r="AN869" s="121"/>
      <c r="AO869" s="121"/>
      <c r="AP869" s="121"/>
      <c r="AQ869" s="121"/>
      <c r="AR869" s="121"/>
      <c r="AS869" s="121"/>
      <c r="AT869" s="121"/>
      <c r="AU869" s="121"/>
      <c r="AV869" s="121"/>
      <c r="AW869" s="121"/>
      <c r="AX869" s="121"/>
      <c r="AY869" s="121"/>
      <c r="AZ869" s="121"/>
      <c r="BA869" s="121"/>
      <c r="BB869" s="121"/>
      <c r="BC869" s="121"/>
      <c r="BD869" s="121"/>
      <c r="BE869" s="121"/>
      <c r="BF869" s="121"/>
      <c r="BG869" s="121"/>
      <c r="BH869" s="121"/>
      <c r="BI869" s="121"/>
      <c r="BJ869" s="121"/>
      <c r="BK869" s="121"/>
      <c r="BL869" s="121"/>
      <c r="BM869" s="121"/>
      <c r="BN869" s="121"/>
      <c r="BO869" s="121"/>
      <c r="BP869" s="121"/>
      <c r="BQ869" s="121"/>
      <c r="BR869" s="121"/>
      <c r="BS869" s="121"/>
      <c r="BT869" s="121"/>
      <c r="BU869" s="121"/>
      <c r="BV869" s="121"/>
      <c r="BW869" s="121"/>
      <c r="BX869" s="121"/>
      <c r="BY869" s="121"/>
      <c r="BZ869" s="121"/>
      <c r="CA869" s="121"/>
      <c r="CB869" s="121"/>
      <c r="CC869" s="121"/>
      <c r="CD869" s="121"/>
      <c r="CE869" s="121"/>
      <c r="CF869" s="121"/>
      <c r="CG869" s="121"/>
      <c r="CH869" s="121"/>
      <c r="CI869" s="121"/>
      <c r="CJ869" s="121"/>
      <c r="CK869" s="121"/>
      <c r="CL869" s="121"/>
      <c r="CM869" s="121"/>
      <c r="CN869" s="121"/>
      <c r="CO869" s="121"/>
      <c r="CP869" s="121"/>
      <c r="CQ869" s="121"/>
      <c r="CR869" s="121"/>
      <c r="CS869" s="121"/>
      <c r="CT869" s="121"/>
      <c r="CU869" s="121"/>
      <c r="CV869" s="121"/>
      <c r="CW869" s="121"/>
      <c r="CX869" s="121"/>
      <c r="CY869" s="121"/>
      <c r="CZ869" s="121"/>
      <c r="DA869" s="121"/>
      <c r="DB869" s="121"/>
      <c r="DC869" s="121"/>
      <c r="DD869" s="121"/>
      <c r="DE869" s="121"/>
      <c r="DF869" s="121"/>
    </row>
    <row r="870" spans="1:209" s="122" customFormat="1" ht="24" customHeight="1" x14ac:dyDescent="0.25">
      <c r="A870" s="40" t="s">
        <v>738</v>
      </c>
      <c r="B870" s="43" t="s">
        <v>581</v>
      </c>
      <c r="C870" s="49">
        <v>1766</v>
      </c>
      <c r="D870" s="48" t="s">
        <v>361</v>
      </c>
      <c r="E870" s="45" t="s">
        <v>103</v>
      </c>
      <c r="F870" s="45" t="s">
        <v>103</v>
      </c>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1"/>
      <c r="AL870" s="121"/>
      <c r="AM870" s="121"/>
      <c r="AN870" s="121"/>
      <c r="AO870" s="121"/>
      <c r="AP870" s="121"/>
      <c r="AQ870" s="121"/>
      <c r="AR870" s="121"/>
      <c r="AS870" s="121"/>
      <c r="AT870" s="121"/>
      <c r="AU870" s="121"/>
      <c r="AV870" s="121"/>
      <c r="AW870" s="121"/>
      <c r="AX870" s="121"/>
      <c r="AY870" s="121"/>
      <c r="AZ870" s="121"/>
      <c r="BA870" s="121"/>
      <c r="BB870" s="121"/>
      <c r="BC870" s="121"/>
      <c r="BD870" s="121"/>
      <c r="BE870" s="121"/>
      <c r="BF870" s="121"/>
      <c r="BG870" s="121"/>
      <c r="BH870" s="121"/>
      <c r="BI870" s="121"/>
      <c r="BJ870" s="121"/>
      <c r="BK870" s="121"/>
      <c r="BL870" s="121"/>
      <c r="BM870" s="121"/>
      <c r="BN870" s="121"/>
      <c r="BO870" s="121"/>
      <c r="BP870" s="121"/>
      <c r="BQ870" s="121"/>
      <c r="BR870" s="121"/>
      <c r="BS870" s="121"/>
      <c r="BT870" s="121"/>
      <c r="BU870" s="121"/>
      <c r="BV870" s="121"/>
      <c r="BW870" s="121"/>
      <c r="BX870" s="121"/>
      <c r="BY870" s="121"/>
      <c r="BZ870" s="121"/>
      <c r="CA870" s="121"/>
      <c r="CB870" s="121"/>
      <c r="CC870" s="121"/>
      <c r="CD870" s="121"/>
      <c r="CE870" s="121"/>
      <c r="CF870" s="121"/>
      <c r="CG870" s="121"/>
      <c r="CH870" s="121"/>
      <c r="CI870" s="121"/>
      <c r="CJ870" s="121"/>
      <c r="CK870" s="121"/>
      <c r="CL870" s="121"/>
      <c r="CM870" s="121"/>
      <c r="CN870" s="121"/>
      <c r="CO870" s="121"/>
      <c r="CP870" s="121"/>
      <c r="CQ870" s="121"/>
      <c r="CR870" s="121"/>
      <c r="CS870" s="121"/>
      <c r="CT870" s="121"/>
      <c r="CU870" s="121"/>
      <c r="CV870" s="121"/>
      <c r="CW870" s="121"/>
      <c r="CX870" s="121"/>
      <c r="CY870" s="121"/>
      <c r="CZ870" s="121"/>
      <c r="DA870" s="121"/>
      <c r="DB870" s="121"/>
      <c r="DC870" s="121"/>
      <c r="DD870" s="121"/>
      <c r="DE870" s="121"/>
      <c r="DF870" s="121"/>
    </row>
    <row r="871" spans="1:209" s="6" customFormat="1" ht="31.5" customHeight="1" x14ac:dyDescent="0.25">
      <c r="A871" s="150" t="s">
        <v>1331</v>
      </c>
      <c r="B871" s="151" t="s">
        <v>146</v>
      </c>
      <c r="C871" s="146"/>
      <c r="D871" s="8"/>
      <c r="E871" s="136"/>
      <c r="F871" s="136"/>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row>
    <row r="872" spans="1:209" s="122" customFormat="1" ht="36" customHeight="1" x14ac:dyDescent="0.25">
      <c r="A872" s="40" t="s">
        <v>1032</v>
      </c>
      <c r="B872" s="29" t="s">
        <v>146</v>
      </c>
      <c r="C872" s="49">
        <v>3500</v>
      </c>
      <c r="D872" s="48" t="s">
        <v>361</v>
      </c>
      <c r="E872" s="45" t="s">
        <v>105</v>
      </c>
      <c r="F872" s="45" t="s">
        <v>105</v>
      </c>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1"/>
      <c r="AL872" s="121"/>
      <c r="AM872" s="121"/>
      <c r="AN872" s="121"/>
      <c r="AO872" s="121"/>
      <c r="AP872" s="121"/>
      <c r="AQ872" s="121"/>
      <c r="AR872" s="121"/>
      <c r="AS872" s="121"/>
      <c r="AT872" s="121"/>
      <c r="AU872" s="121"/>
      <c r="AV872" s="121"/>
      <c r="AW872" s="121"/>
      <c r="AX872" s="121"/>
      <c r="AY872" s="121"/>
      <c r="AZ872" s="121"/>
      <c r="BA872" s="121"/>
      <c r="BB872" s="121"/>
      <c r="BC872" s="121"/>
      <c r="BD872" s="121"/>
      <c r="BE872" s="121"/>
      <c r="BF872" s="121"/>
      <c r="BG872" s="121"/>
      <c r="BH872" s="121"/>
      <c r="BI872" s="121"/>
      <c r="BJ872" s="121"/>
      <c r="BK872" s="121"/>
      <c r="BL872" s="121"/>
      <c r="BM872" s="121"/>
      <c r="BN872" s="121"/>
      <c r="BO872" s="121"/>
      <c r="BP872" s="121"/>
      <c r="BQ872" s="121"/>
      <c r="BR872" s="121"/>
      <c r="BS872" s="121"/>
      <c r="BT872" s="121"/>
      <c r="BU872" s="121"/>
      <c r="BV872" s="121"/>
      <c r="BW872" s="121"/>
      <c r="BX872" s="121"/>
      <c r="BY872" s="121"/>
      <c r="BZ872" s="121"/>
      <c r="CA872" s="121"/>
      <c r="CB872" s="121"/>
      <c r="CC872" s="121"/>
      <c r="CD872" s="121"/>
      <c r="CE872" s="121"/>
      <c r="CF872" s="121"/>
      <c r="CG872" s="121"/>
      <c r="CH872" s="121"/>
      <c r="CI872" s="121"/>
      <c r="CJ872" s="121"/>
      <c r="CK872" s="121"/>
      <c r="CL872" s="121"/>
      <c r="CM872" s="121"/>
      <c r="CN872" s="121"/>
      <c r="CO872" s="121"/>
      <c r="CP872" s="121"/>
      <c r="CQ872" s="121"/>
      <c r="CR872" s="121"/>
      <c r="CS872" s="121"/>
      <c r="CT872" s="121"/>
      <c r="CU872" s="121"/>
      <c r="CV872" s="121"/>
      <c r="CW872" s="121"/>
      <c r="CX872" s="121"/>
      <c r="CY872" s="121"/>
      <c r="CZ872" s="121"/>
      <c r="DA872" s="121"/>
      <c r="DB872" s="121"/>
      <c r="DC872" s="121"/>
      <c r="DD872" s="121"/>
      <c r="DE872" s="121"/>
      <c r="DF872" s="121"/>
    </row>
    <row r="873" spans="1:209" s="122" customFormat="1" ht="36" customHeight="1" x14ac:dyDescent="0.25">
      <c r="A873" s="40" t="s">
        <v>1084</v>
      </c>
      <c r="B873" s="29" t="s">
        <v>146</v>
      </c>
      <c r="C873" s="49">
        <v>3300</v>
      </c>
      <c r="D873" s="48" t="s">
        <v>361</v>
      </c>
      <c r="E873" s="45" t="s">
        <v>105</v>
      </c>
      <c r="F873" s="45" t="s">
        <v>105</v>
      </c>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1"/>
      <c r="AL873" s="121"/>
      <c r="AM873" s="121"/>
      <c r="AN873" s="121"/>
      <c r="AO873" s="121"/>
      <c r="AP873" s="121"/>
      <c r="AQ873" s="121"/>
      <c r="AR873" s="121"/>
      <c r="AS873" s="121"/>
      <c r="AT873" s="121"/>
      <c r="AU873" s="121"/>
      <c r="AV873" s="121"/>
      <c r="AW873" s="121"/>
      <c r="AX873" s="121"/>
      <c r="AY873" s="121"/>
      <c r="AZ873" s="121"/>
      <c r="BA873" s="121"/>
      <c r="BB873" s="121"/>
      <c r="BC873" s="121"/>
      <c r="BD873" s="121"/>
      <c r="BE873" s="121"/>
      <c r="BF873" s="121"/>
      <c r="BG873" s="121"/>
      <c r="BH873" s="121"/>
      <c r="BI873" s="121"/>
      <c r="BJ873" s="121"/>
      <c r="BK873" s="121"/>
      <c r="BL873" s="121"/>
      <c r="BM873" s="121"/>
      <c r="BN873" s="121"/>
      <c r="BO873" s="121"/>
      <c r="BP873" s="121"/>
      <c r="BQ873" s="121"/>
      <c r="BR873" s="121"/>
      <c r="BS873" s="121"/>
      <c r="BT873" s="121"/>
      <c r="BU873" s="121"/>
      <c r="BV873" s="121"/>
      <c r="BW873" s="121"/>
      <c r="BX873" s="121"/>
      <c r="BY873" s="121"/>
      <c r="BZ873" s="121"/>
      <c r="CA873" s="121"/>
      <c r="CB873" s="121"/>
      <c r="CC873" s="121"/>
      <c r="CD873" s="121"/>
      <c r="CE873" s="121"/>
      <c r="CF873" s="121"/>
      <c r="CG873" s="121"/>
      <c r="CH873" s="121"/>
      <c r="CI873" s="121"/>
      <c r="CJ873" s="121"/>
      <c r="CK873" s="121"/>
      <c r="CL873" s="121"/>
      <c r="CM873" s="121"/>
      <c r="CN873" s="121"/>
      <c r="CO873" s="121"/>
      <c r="CP873" s="121"/>
      <c r="CQ873" s="121"/>
      <c r="CR873" s="121"/>
      <c r="CS873" s="121"/>
      <c r="CT873" s="121"/>
      <c r="CU873" s="121"/>
      <c r="CV873" s="121"/>
      <c r="CW873" s="121"/>
      <c r="CX873" s="121"/>
      <c r="CY873" s="121"/>
      <c r="CZ873" s="121"/>
      <c r="DA873" s="121"/>
      <c r="DB873" s="121"/>
      <c r="DC873" s="121"/>
      <c r="DD873" s="121"/>
      <c r="DE873" s="121"/>
      <c r="DF873" s="121"/>
    </row>
    <row r="874" spans="1:209" s="122" customFormat="1" ht="24" customHeight="1" x14ac:dyDescent="0.25">
      <c r="A874" s="50"/>
      <c r="B874" s="51"/>
      <c r="C874" s="52"/>
      <c r="D874" s="53"/>
      <c r="E874" s="54"/>
      <c r="F874" s="54"/>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1"/>
      <c r="AL874" s="121"/>
      <c r="AM874" s="121"/>
      <c r="AN874" s="121"/>
      <c r="AO874" s="121"/>
      <c r="AP874" s="121"/>
      <c r="AQ874" s="121"/>
      <c r="AR874" s="121"/>
      <c r="AS874" s="121"/>
      <c r="AT874" s="121"/>
      <c r="AU874" s="121"/>
      <c r="AV874" s="121"/>
      <c r="AW874" s="121"/>
      <c r="AX874" s="121"/>
      <c r="AY874" s="121"/>
      <c r="AZ874" s="121"/>
      <c r="BA874" s="121"/>
      <c r="BB874" s="121"/>
      <c r="BC874" s="121"/>
      <c r="BD874" s="121"/>
      <c r="BE874" s="121"/>
      <c r="BF874" s="121"/>
      <c r="BG874" s="121"/>
      <c r="BH874" s="121"/>
      <c r="BI874" s="121"/>
      <c r="BJ874" s="121"/>
      <c r="BK874" s="121"/>
      <c r="BL874" s="121"/>
      <c r="BM874" s="121"/>
      <c r="BN874" s="121"/>
      <c r="BO874" s="121"/>
      <c r="BP874" s="121"/>
      <c r="BQ874" s="121"/>
      <c r="BR874" s="121"/>
      <c r="BS874" s="121"/>
      <c r="BT874" s="121"/>
      <c r="BU874" s="121"/>
      <c r="BV874" s="121"/>
      <c r="BW874" s="121"/>
      <c r="BX874" s="121"/>
      <c r="BY874" s="121"/>
      <c r="BZ874" s="121"/>
      <c r="CA874" s="121"/>
      <c r="CB874" s="121"/>
      <c r="CC874" s="121"/>
      <c r="CD874" s="121"/>
      <c r="CE874" s="121"/>
      <c r="CF874" s="121"/>
      <c r="CG874" s="121"/>
      <c r="CH874" s="121"/>
      <c r="CI874" s="121"/>
      <c r="CJ874" s="121"/>
      <c r="CK874" s="121"/>
      <c r="CL874" s="121"/>
      <c r="CM874" s="121"/>
      <c r="CN874" s="121"/>
      <c r="CO874" s="121"/>
      <c r="CP874" s="121"/>
      <c r="CQ874" s="121"/>
      <c r="CR874" s="121"/>
      <c r="CS874" s="121"/>
      <c r="CT874" s="121"/>
      <c r="CU874" s="121"/>
      <c r="CV874" s="121"/>
      <c r="CW874" s="121"/>
      <c r="CX874" s="121"/>
      <c r="CY874" s="121"/>
      <c r="CZ874" s="121"/>
      <c r="DA874" s="121"/>
      <c r="DB874" s="121"/>
      <c r="DC874" s="121"/>
      <c r="DD874" s="121"/>
      <c r="DE874" s="121"/>
      <c r="DF874" s="121"/>
    </row>
    <row r="875" spans="1:209" s="39" customFormat="1" ht="32.25" customHeight="1" x14ac:dyDescent="0.25">
      <c r="A875" s="50"/>
      <c r="B875" s="124"/>
      <c r="C875" s="125"/>
      <c r="D875" s="20"/>
      <c r="E875" s="20"/>
      <c r="F875" s="20"/>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c r="AQ875" s="37"/>
      <c r="AR875" s="37"/>
      <c r="AS875" s="37"/>
      <c r="AT875" s="37"/>
      <c r="AU875" s="37"/>
      <c r="AV875" s="37"/>
      <c r="AW875" s="37"/>
      <c r="AX875" s="37"/>
      <c r="AY875" s="37"/>
      <c r="AZ875" s="37"/>
      <c r="BA875" s="37"/>
      <c r="BB875" s="37"/>
      <c r="BC875" s="37"/>
      <c r="BD875" s="37"/>
      <c r="BE875" s="37"/>
      <c r="BF875" s="37"/>
      <c r="BG875" s="37"/>
      <c r="BH875" s="37"/>
      <c r="BI875" s="37"/>
      <c r="BJ875" s="37"/>
      <c r="BK875" s="37"/>
      <c r="BL875" s="37"/>
      <c r="BM875" s="37"/>
      <c r="BN875" s="37"/>
      <c r="BO875" s="37"/>
      <c r="BP875" s="37"/>
      <c r="BQ875" s="37"/>
      <c r="BR875" s="37"/>
      <c r="BS875" s="37"/>
      <c r="BT875" s="37"/>
      <c r="BU875" s="37"/>
      <c r="BV875" s="37"/>
      <c r="BW875" s="37"/>
      <c r="BX875" s="37"/>
      <c r="BY875" s="37"/>
      <c r="BZ875" s="37"/>
      <c r="CA875" s="37"/>
      <c r="CB875" s="37"/>
      <c r="CC875" s="37"/>
      <c r="CD875" s="37"/>
      <c r="CE875" s="37"/>
      <c r="CF875" s="37"/>
      <c r="CG875" s="37"/>
      <c r="CH875" s="37"/>
      <c r="CI875" s="37"/>
      <c r="CJ875" s="37"/>
      <c r="CK875" s="37"/>
      <c r="CL875" s="37"/>
      <c r="CM875" s="37"/>
      <c r="CN875" s="37"/>
      <c r="CO875" s="37"/>
      <c r="CP875" s="37"/>
      <c r="CQ875" s="37"/>
      <c r="CR875" s="37"/>
      <c r="CS875" s="37"/>
      <c r="CT875" s="37"/>
      <c r="CU875" s="37"/>
      <c r="CV875" s="37"/>
      <c r="CW875" s="37"/>
      <c r="CX875" s="37"/>
      <c r="CY875" s="37"/>
      <c r="CZ875" s="37"/>
      <c r="DA875" s="37"/>
      <c r="DB875" s="37"/>
      <c r="DC875" s="37"/>
      <c r="DD875" s="37"/>
      <c r="DE875" s="37"/>
      <c r="DF875" s="37"/>
      <c r="DG875" s="37"/>
      <c r="DH875" s="37"/>
      <c r="DI875" s="37"/>
      <c r="DJ875" s="37"/>
      <c r="DK875" s="37"/>
      <c r="DL875" s="37"/>
      <c r="DM875" s="37"/>
      <c r="DN875" s="37"/>
      <c r="DO875" s="37"/>
      <c r="DP875" s="37"/>
      <c r="DQ875" s="37"/>
      <c r="DR875" s="37"/>
      <c r="DS875" s="37"/>
      <c r="DT875" s="37"/>
      <c r="DU875" s="37"/>
      <c r="DV875" s="37"/>
      <c r="DW875" s="37"/>
      <c r="DX875" s="37"/>
      <c r="DY875" s="37"/>
      <c r="DZ875" s="37"/>
      <c r="EA875" s="37"/>
      <c r="EB875" s="37"/>
      <c r="EC875" s="37"/>
      <c r="ED875" s="37"/>
      <c r="EE875" s="37"/>
      <c r="EF875" s="37"/>
      <c r="EG875" s="37"/>
      <c r="EH875" s="37"/>
      <c r="EI875" s="37"/>
      <c r="EJ875" s="37"/>
      <c r="EK875" s="37"/>
      <c r="EL875" s="37"/>
      <c r="EM875" s="37"/>
      <c r="EN875" s="37"/>
      <c r="EO875" s="37"/>
      <c r="EP875" s="37"/>
      <c r="EQ875" s="37"/>
      <c r="ER875" s="37"/>
      <c r="ES875" s="37"/>
      <c r="ET875" s="37"/>
      <c r="EU875" s="37"/>
      <c r="EV875" s="37"/>
      <c r="EW875" s="37"/>
      <c r="EX875" s="37"/>
      <c r="EY875" s="37"/>
      <c r="EZ875" s="37"/>
      <c r="FA875" s="37"/>
      <c r="FB875" s="37"/>
      <c r="FC875" s="37"/>
      <c r="FD875" s="37"/>
      <c r="FE875" s="37"/>
      <c r="FF875" s="37"/>
      <c r="FG875" s="37"/>
      <c r="FH875" s="37"/>
      <c r="FI875" s="37"/>
      <c r="FJ875" s="37"/>
      <c r="FK875" s="37"/>
      <c r="FL875" s="37"/>
      <c r="FM875" s="37"/>
      <c r="FN875" s="37"/>
      <c r="FO875" s="37"/>
      <c r="FP875" s="37"/>
      <c r="FQ875" s="37"/>
      <c r="FR875" s="37"/>
      <c r="FS875" s="37"/>
      <c r="FT875" s="37"/>
      <c r="FU875" s="37"/>
      <c r="FV875" s="37"/>
      <c r="FW875" s="37"/>
      <c r="FX875" s="37"/>
      <c r="FY875" s="37"/>
      <c r="FZ875" s="37"/>
      <c r="GA875" s="37"/>
      <c r="GB875" s="37"/>
      <c r="GC875" s="37"/>
      <c r="GD875" s="37"/>
      <c r="GE875" s="37"/>
      <c r="GF875" s="37"/>
      <c r="GG875" s="37"/>
      <c r="GH875" s="37"/>
      <c r="GI875" s="37"/>
      <c r="GJ875" s="37"/>
      <c r="GK875" s="37"/>
      <c r="GL875" s="37"/>
      <c r="GM875" s="37"/>
      <c r="GN875" s="37"/>
      <c r="GO875" s="37"/>
      <c r="GP875" s="37"/>
      <c r="GQ875" s="37"/>
      <c r="GR875" s="37"/>
      <c r="GS875" s="37"/>
      <c r="GT875" s="37"/>
      <c r="GU875" s="37"/>
      <c r="GV875" s="37"/>
      <c r="GW875" s="37"/>
      <c r="GX875" s="37"/>
      <c r="GY875" s="37"/>
      <c r="GZ875" s="37"/>
      <c r="HA875" s="37"/>
    </row>
    <row r="876" spans="1:209" s="39" customFormat="1" ht="38.25" x14ac:dyDescent="0.25">
      <c r="A876" s="193" t="s">
        <v>210</v>
      </c>
      <c r="B876" s="194" t="s">
        <v>1</v>
      </c>
      <c r="C876" s="195" t="s">
        <v>135</v>
      </c>
      <c r="D876" s="196" t="s">
        <v>3</v>
      </c>
      <c r="E876" s="196" t="s">
        <v>4</v>
      </c>
      <c r="F876" s="196" t="s">
        <v>5</v>
      </c>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c r="AQ876" s="37"/>
      <c r="AR876" s="37"/>
      <c r="AS876" s="37"/>
      <c r="AT876" s="37"/>
      <c r="AU876" s="37"/>
      <c r="AV876" s="37"/>
      <c r="AW876" s="37"/>
      <c r="AX876" s="37"/>
      <c r="AY876" s="37"/>
      <c r="AZ876" s="37"/>
      <c r="BA876" s="37"/>
      <c r="BB876" s="37"/>
      <c r="BC876" s="37"/>
      <c r="BD876" s="37"/>
      <c r="BE876" s="37"/>
      <c r="BF876" s="37"/>
      <c r="BG876" s="37"/>
      <c r="BH876" s="37"/>
      <c r="BI876" s="37"/>
      <c r="BJ876" s="37"/>
      <c r="BK876" s="37"/>
      <c r="BL876" s="37"/>
      <c r="BM876" s="37"/>
      <c r="BN876" s="37"/>
      <c r="BO876" s="37"/>
      <c r="BP876" s="37"/>
      <c r="BQ876" s="37"/>
      <c r="BR876" s="37"/>
      <c r="BS876" s="37"/>
      <c r="BT876" s="37"/>
      <c r="BU876" s="37"/>
      <c r="BV876" s="37"/>
      <c r="BW876" s="37"/>
      <c r="BX876" s="37"/>
      <c r="BY876" s="37"/>
      <c r="BZ876" s="37"/>
      <c r="CA876" s="37"/>
      <c r="CB876" s="37"/>
      <c r="CC876" s="37"/>
      <c r="CD876" s="37"/>
      <c r="CE876" s="37"/>
      <c r="CF876" s="37"/>
      <c r="CG876" s="37"/>
      <c r="CH876" s="37"/>
      <c r="CI876" s="37"/>
      <c r="CJ876" s="37"/>
      <c r="CK876" s="37"/>
      <c r="CL876" s="37"/>
      <c r="CM876" s="37"/>
      <c r="CN876" s="37"/>
      <c r="CO876" s="37"/>
      <c r="CP876" s="37"/>
      <c r="CQ876" s="37"/>
      <c r="CR876" s="37"/>
      <c r="CS876" s="37"/>
      <c r="CT876" s="37"/>
      <c r="CU876" s="37"/>
      <c r="CV876" s="37"/>
      <c r="CW876" s="37"/>
      <c r="CX876" s="37"/>
      <c r="CY876" s="37"/>
      <c r="CZ876" s="37"/>
      <c r="DA876" s="37"/>
      <c r="DB876" s="37"/>
      <c r="DC876" s="37"/>
      <c r="DD876" s="37"/>
      <c r="DE876" s="37"/>
      <c r="DF876" s="37"/>
      <c r="DG876" s="37"/>
      <c r="DH876" s="37"/>
      <c r="DI876" s="37"/>
      <c r="DJ876" s="37"/>
      <c r="DK876" s="37"/>
      <c r="DL876" s="37"/>
      <c r="DM876" s="37"/>
      <c r="DN876" s="37"/>
      <c r="DO876" s="37"/>
      <c r="DP876" s="37"/>
      <c r="DQ876" s="37"/>
      <c r="DR876" s="37"/>
      <c r="DS876" s="37"/>
      <c r="DT876" s="37"/>
      <c r="DU876" s="37"/>
      <c r="DV876" s="37"/>
      <c r="DW876" s="37"/>
      <c r="DX876" s="37"/>
      <c r="DY876" s="37"/>
      <c r="DZ876" s="37"/>
      <c r="EA876" s="37"/>
      <c r="EB876" s="37"/>
      <c r="EC876" s="37"/>
      <c r="ED876" s="37"/>
      <c r="EE876" s="37"/>
      <c r="EF876" s="37"/>
      <c r="EG876" s="37"/>
      <c r="EH876" s="37"/>
      <c r="EI876" s="37"/>
      <c r="EJ876" s="37"/>
      <c r="EK876" s="37"/>
      <c r="EL876" s="37"/>
      <c r="EM876" s="37"/>
      <c r="EN876" s="37"/>
      <c r="EO876" s="37"/>
      <c r="EP876" s="37"/>
      <c r="EQ876" s="37"/>
      <c r="ER876" s="37"/>
      <c r="ES876" s="37"/>
      <c r="ET876" s="37"/>
      <c r="EU876" s="37"/>
      <c r="EV876" s="37"/>
      <c r="EW876" s="37"/>
      <c r="EX876" s="37"/>
      <c r="EY876" s="37"/>
      <c r="EZ876" s="37"/>
      <c r="FA876" s="37"/>
      <c r="FB876" s="37"/>
      <c r="FC876" s="37"/>
      <c r="FD876" s="37"/>
      <c r="FE876" s="37"/>
      <c r="FF876" s="37"/>
      <c r="FG876" s="37"/>
      <c r="FH876" s="37"/>
      <c r="FI876" s="37"/>
      <c r="FJ876" s="37"/>
      <c r="FK876" s="37"/>
      <c r="FL876" s="37"/>
      <c r="FM876" s="37"/>
      <c r="FN876" s="37"/>
      <c r="FO876" s="37"/>
      <c r="FP876" s="37"/>
      <c r="FQ876" s="37"/>
      <c r="FR876" s="37"/>
      <c r="FS876" s="37"/>
      <c r="FT876" s="37"/>
      <c r="FU876" s="37"/>
      <c r="FV876" s="37"/>
      <c r="FW876" s="37"/>
      <c r="FX876" s="37"/>
      <c r="FY876" s="37"/>
      <c r="FZ876" s="37"/>
      <c r="GA876" s="37"/>
      <c r="GB876" s="37"/>
      <c r="GC876" s="37"/>
      <c r="GD876" s="37"/>
      <c r="GE876" s="37"/>
      <c r="GF876" s="37"/>
      <c r="GG876" s="37"/>
      <c r="GH876" s="37"/>
      <c r="GI876" s="37"/>
      <c r="GJ876" s="37"/>
      <c r="GK876" s="37"/>
      <c r="GL876" s="37"/>
      <c r="GM876" s="37"/>
      <c r="GN876" s="37"/>
      <c r="GO876" s="37"/>
      <c r="GP876" s="37"/>
      <c r="GQ876" s="37"/>
      <c r="GR876" s="37"/>
      <c r="GS876" s="37"/>
      <c r="GT876" s="37"/>
      <c r="GU876" s="37"/>
      <c r="GV876" s="37"/>
      <c r="GW876" s="37"/>
      <c r="GX876" s="37"/>
      <c r="GY876" s="37"/>
      <c r="GZ876" s="37"/>
      <c r="HA876" s="37"/>
    </row>
    <row r="877" spans="1:209" s="39" customFormat="1" ht="25.5" customHeight="1" x14ac:dyDescent="0.25">
      <c r="A877" s="40" t="s">
        <v>233</v>
      </c>
      <c r="B877" s="220"/>
      <c r="C877" s="77">
        <f>10481/1.19</f>
        <v>8807.5630252100837</v>
      </c>
      <c r="D877" s="10" t="s">
        <v>131</v>
      </c>
      <c r="E877" s="41" t="s">
        <v>105</v>
      </c>
      <c r="F877" s="41" t="s">
        <v>105</v>
      </c>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c r="AQ877" s="37"/>
      <c r="AR877" s="37"/>
      <c r="AS877" s="37"/>
      <c r="AT877" s="37"/>
      <c r="AU877" s="37"/>
      <c r="AV877" s="37"/>
      <c r="AW877" s="37"/>
      <c r="AX877" s="37"/>
      <c r="AY877" s="37"/>
      <c r="AZ877" s="37"/>
      <c r="BA877" s="37"/>
      <c r="BB877" s="37"/>
      <c r="BC877" s="37"/>
      <c r="BD877" s="37"/>
      <c r="BE877" s="37"/>
      <c r="BF877" s="37"/>
      <c r="BG877" s="37"/>
      <c r="BH877" s="37"/>
      <c r="BI877" s="37"/>
      <c r="BJ877" s="37"/>
      <c r="BK877" s="37"/>
      <c r="BL877" s="37"/>
      <c r="BM877" s="37"/>
      <c r="BN877" s="37"/>
      <c r="BO877" s="37"/>
      <c r="BP877" s="37"/>
      <c r="BQ877" s="37"/>
      <c r="BR877" s="37"/>
      <c r="BS877" s="37"/>
      <c r="BT877" s="37"/>
      <c r="BU877" s="37"/>
      <c r="BV877" s="37"/>
      <c r="BW877" s="37"/>
      <c r="BX877" s="37"/>
      <c r="BY877" s="37"/>
      <c r="BZ877" s="37"/>
      <c r="CA877" s="37"/>
      <c r="CB877" s="37"/>
      <c r="CC877" s="37"/>
      <c r="CD877" s="37"/>
      <c r="CE877" s="37"/>
      <c r="CF877" s="37"/>
      <c r="CG877" s="37"/>
      <c r="CH877" s="37"/>
      <c r="CI877" s="37"/>
      <c r="CJ877" s="37"/>
      <c r="CK877" s="37"/>
      <c r="CL877" s="37"/>
      <c r="CM877" s="37"/>
      <c r="CN877" s="37"/>
      <c r="CO877" s="37"/>
      <c r="CP877" s="37"/>
      <c r="CQ877" s="37"/>
      <c r="CR877" s="37"/>
      <c r="CS877" s="37"/>
      <c r="CT877" s="37"/>
      <c r="CU877" s="37"/>
      <c r="CV877" s="37"/>
      <c r="CW877" s="37"/>
      <c r="CX877" s="37"/>
      <c r="CY877" s="37"/>
      <c r="CZ877" s="37"/>
      <c r="DA877" s="37"/>
      <c r="DB877" s="37"/>
      <c r="DC877" s="37"/>
      <c r="DD877" s="37"/>
      <c r="DE877" s="37"/>
      <c r="DF877" s="37"/>
      <c r="DG877" s="37"/>
      <c r="DH877" s="37"/>
      <c r="DI877" s="37"/>
      <c r="DJ877" s="37"/>
      <c r="DK877" s="37"/>
      <c r="DL877" s="37"/>
      <c r="DM877" s="37"/>
      <c r="DN877" s="37"/>
      <c r="DO877" s="37"/>
      <c r="DP877" s="37"/>
      <c r="DQ877" s="37"/>
      <c r="DR877" s="37"/>
      <c r="DS877" s="37"/>
      <c r="DT877" s="37"/>
      <c r="DU877" s="37"/>
      <c r="DV877" s="37"/>
      <c r="DW877" s="37"/>
      <c r="DX877" s="37"/>
      <c r="DY877" s="37"/>
      <c r="DZ877" s="37"/>
      <c r="EA877" s="37"/>
      <c r="EB877" s="37"/>
      <c r="EC877" s="37"/>
      <c r="ED877" s="37"/>
      <c r="EE877" s="37"/>
      <c r="EF877" s="37"/>
      <c r="EG877" s="37"/>
      <c r="EH877" s="37"/>
      <c r="EI877" s="37"/>
      <c r="EJ877" s="37"/>
      <c r="EK877" s="37"/>
      <c r="EL877" s="37"/>
      <c r="EM877" s="37"/>
      <c r="EN877" s="37"/>
      <c r="EO877" s="37"/>
      <c r="EP877" s="37"/>
      <c r="EQ877" s="37"/>
      <c r="ER877" s="37"/>
      <c r="ES877" s="37"/>
      <c r="ET877" s="37"/>
      <c r="EU877" s="37"/>
      <c r="EV877" s="37"/>
      <c r="EW877" s="37"/>
      <c r="EX877" s="37"/>
      <c r="EY877" s="37"/>
      <c r="EZ877" s="37"/>
      <c r="FA877" s="37"/>
      <c r="FB877" s="37"/>
      <c r="FC877" s="37"/>
      <c r="FD877" s="37"/>
      <c r="FE877" s="37"/>
      <c r="FF877" s="37"/>
      <c r="FG877" s="37"/>
      <c r="FH877" s="37"/>
      <c r="FI877" s="37"/>
      <c r="FJ877" s="37"/>
      <c r="FK877" s="37"/>
      <c r="FL877" s="37"/>
      <c r="FM877" s="37"/>
      <c r="FN877" s="37"/>
      <c r="FO877" s="37"/>
      <c r="FP877" s="37"/>
      <c r="FQ877" s="37"/>
      <c r="FR877" s="37"/>
      <c r="FS877" s="37"/>
      <c r="FT877" s="37"/>
      <c r="FU877" s="37"/>
      <c r="FV877" s="37"/>
      <c r="FW877" s="37"/>
      <c r="FX877" s="37"/>
      <c r="FY877" s="37"/>
      <c r="FZ877" s="37"/>
      <c r="GA877" s="37"/>
      <c r="GB877" s="37"/>
      <c r="GC877" s="37"/>
      <c r="GD877" s="37"/>
      <c r="GE877" s="37"/>
      <c r="GF877" s="37"/>
      <c r="GG877" s="37"/>
      <c r="GH877" s="37"/>
      <c r="GI877" s="37"/>
      <c r="GJ877" s="37"/>
      <c r="GK877" s="37"/>
      <c r="GL877" s="37"/>
      <c r="GM877" s="37"/>
      <c r="GN877" s="37"/>
      <c r="GO877" s="37"/>
      <c r="GP877" s="37"/>
      <c r="GQ877" s="37"/>
      <c r="GR877" s="37"/>
      <c r="GS877" s="37"/>
      <c r="GT877" s="37"/>
      <c r="GU877" s="37"/>
      <c r="GV877" s="37"/>
      <c r="GW877" s="37"/>
      <c r="GX877" s="37"/>
      <c r="GY877" s="37"/>
      <c r="GZ877" s="37"/>
      <c r="HA877" s="37"/>
    </row>
    <row r="878" spans="1:209" s="39" customFormat="1" ht="25.5" customHeight="1" x14ac:dyDescent="0.25">
      <c r="A878" s="40" t="s">
        <v>229</v>
      </c>
      <c r="B878" s="197" t="s">
        <v>226</v>
      </c>
      <c r="C878" s="78"/>
      <c r="D878" s="10" t="s">
        <v>131</v>
      </c>
      <c r="E878" s="41" t="s">
        <v>105</v>
      </c>
      <c r="F878" s="41" t="s">
        <v>105</v>
      </c>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c r="AQ878" s="37"/>
      <c r="AR878" s="37"/>
      <c r="AS878" s="37"/>
      <c r="AT878" s="37"/>
      <c r="AU878" s="37"/>
      <c r="AV878" s="37"/>
      <c r="AW878" s="37"/>
      <c r="AX878" s="37"/>
      <c r="AY878" s="37"/>
      <c r="AZ878" s="37"/>
      <c r="BA878" s="37"/>
      <c r="BB878" s="37"/>
      <c r="BC878" s="37"/>
      <c r="BD878" s="37"/>
      <c r="BE878" s="37"/>
      <c r="BF878" s="37"/>
      <c r="BG878" s="37"/>
      <c r="BH878" s="37"/>
      <c r="BI878" s="37"/>
      <c r="BJ878" s="37"/>
      <c r="BK878" s="37"/>
      <c r="BL878" s="37"/>
      <c r="BM878" s="37"/>
      <c r="BN878" s="37"/>
      <c r="BO878" s="37"/>
      <c r="BP878" s="37"/>
      <c r="BQ878" s="37"/>
      <c r="BR878" s="37"/>
      <c r="BS878" s="37"/>
      <c r="BT878" s="37"/>
      <c r="BU878" s="37"/>
      <c r="BV878" s="37"/>
      <c r="BW878" s="37"/>
      <c r="BX878" s="37"/>
      <c r="BY878" s="37"/>
      <c r="BZ878" s="37"/>
      <c r="CA878" s="37"/>
      <c r="CB878" s="37"/>
      <c r="CC878" s="37"/>
      <c r="CD878" s="37"/>
      <c r="CE878" s="37"/>
      <c r="CF878" s="37"/>
      <c r="CG878" s="37"/>
      <c r="CH878" s="37"/>
      <c r="CI878" s="37"/>
      <c r="CJ878" s="37"/>
      <c r="CK878" s="37"/>
      <c r="CL878" s="37"/>
      <c r="CM878" s="37"/>
      <c r="CN878" s="37"/>
      <c r="CO878" s="37"/>
      <c r="CP878" s="37"/>
      <c r="CQ878" s="37"/>
      <c r="CR878" s="37"/>
      <c r="CS878" s="37"/>
      <c r="CT878" s="37"/>
      <c r="CU878" s="37"/>
      <c r="CV878" s="37"/>
      <c r="CW878" s="37"/>
      <c r="CX878" s="37"/>
      <c r="CY878" s="37"/>
      <c r="CZ878" s="37"/>
      <c r="DA878" s="37"/>
      <c r="DB878" s="37"/>
      <c r="DC878" s="37"/>
      <c r="DD878" s="37"/>
      <c r="DE878" s="37"/>
      <c r="DF878" s="37"/>
      <c r="DG878" s="37"/>
      <c r="DH878" s="37"/>
      <c r="DI878" s="37"/>
      <c r="DJ878" s="37"/>
      <c r="DK878" s="37"/>
      <c r="DL878" s="37"/>
      <c r="DM878" s="37"/>
      <c r="DN878" s="37"/>
      <c r="DO878" s="37"/>
      <c r="DP878" s="37"/>
      <c r="DQ878" s="37"/>
      <c r="DR878" s="37"/>
      <c r="DS878" s="37"/>
      <c r="DT878" s="37"/>
      <c r="DU878" s="37"/>
      <c r="DV878" s="37"/>
      <c r="DW878" s="37"/>
      <c r="DX878" s="37"/>
      <c r="DY878" s="37"/>
      <c r="DZ878" s="37"/>
      <c r="EA878" s="37"/>
      <c r="EB878" s="37"/>
      <c r="EC878" s="37"/>
      <c r="ED878" s="37"/>
      <c r="EE878" s="37"/>
      <c r="EF878" s="37"/>
      <c r="EG878" s="37"/>
      <c r="EH878" s="37"/>
      <c r="EI878" s="37"/>
      <c r="EJ878" s="37"/>
      <c r="EK878" s="37"/>
      <c r="EL878" s="37"/>
      <c r="EM878" s="37"/>
      <c r="EN878" s="37"/>
      <c r="EO878" s="37"/>
      <c r="EP878" s="37"/>
      <c r="EQ878" s="37"/>
      <c r="ER878" s="37"/>
      <c r="ES878" s="37"/>
      <c r="ET878" s="37"/>
      <c r="EU878" s="37"/>
      <c r="EV878" s="37"/>
      <c r="EW878" s="37"/>
      <c r="EX878" s="37"/>
      <c r="EY878" s="37"/>
      <c r="EZ878" s="37"/>
      <c r="FA878" s="37"/>
      <c r="FB878" s="37"/>
      <c r="FC878" s="37"/>
      <c r="FD878" s="37"/>
      <c r="FE878" s="37"/>
      <c r="FF878" s="37"/>
      <c r="FG878" s="37"/>
      <c r="FH878" s="37"/>
      <c r="FI878" s="37"/>
      <c r="FJ878" s="37"/>
      <c r="FK878" s="37"/>
      <c r="FL878" s="37"/>
      <c r="FM878" s="37"/>
      <c r="FN878" s="37"/>
      <c r="FO878" s="37"/>
      <c r="FP878" s="37"/>
      <c r="FQ878" s="37"/>
      <c r="FR878" s="37"/>
      <c r="FS878" s="37"/>
      <c r="FT878" s="37"/>
      <c r="FU878" s="37"/>
      <c r="FV878" s="37"/>
      <c r="FW878" s="37"/>
      <c r="FX878" s="37"/>
      <c r="FY878" s="37"/>
      <c r="FZ878" s="37"/>
      <c r="GA878" s="37"/>
      <c r="GB878" s="37"/>
      <c r="GC878" s="37"/>
      <c r="GD878" s="37"/>
      <c r="GE878" s="37"/>
      <c r="GF878" s="37"/>
      <c r="GG878" s="37"/>
      <c r="GH878" s="37"/>
      <c r="GI878" s="37"/>
      <c r="GJ878" s="37"/>
      <c r="GK878" s="37"/>
      <c r="GL878" s="37"/>
      <c r="GM878" s="37"/>
      <c r="GN878" s="37"/>
      <c r="GO878" s="37"/>
      <c r="GP878" s="37"/>
      <c r="GQ878" s="37"/>
      <c r="GR878" s="37"/>
      <c r="GS878" s="37"/>
      <c r="GT878" s="37"/>
      <c r="GU878" s="37"/>
      <c r="GV878" s="37"/>
      <c r="GW878" s="37"/>
      <c r="GX878" s="37"/>
      <c r="GY878" s="37"/>
      <c r="GZ878" s="37"/>
      <c r="HA878" s="37"/>
    </row>
    <row r="879" spans="1:209" s="39" customFormat="1" ht="25.5" customHeight="1" x14ac:dyDescent="0.25">
      <c r="A879" s="40" t="s">
        <v>228</v>
      </c>
      <c r="B879" s="197" t="s">
        <v>226</v>
      </c>
      <c r="C879" s="78"/>
      <c r="D879" s="10" t="s">
        <v>211</v>
      </c>
      <c r="E879" s="41" t="s">
        <v>105</v>
      </c>
      <c r="F879" s="41" t="s">
        <v>105</v>
      </c>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c r="AQ879" s="37"/>
      <c r="AR879" s="37"/>
      <c r="AS879" s="37"/>
      <c r="AT879" s="37"/>
      <c r="AU879" s="37"/>
      <c r="AV879" s="37"/>
      <c r="AW879" s="37"/>
      <c r="AX879" s="37"/>
      <c r="AY879" s="37"/>
      <c r="AZ879" s="37"/>
      <c r="BA879" s="37"/>
      <c r="BB879" s="37"/>
      <c r="BC879" s="37"/>
      <c r="BD879" s="37"/>
      <c r="BE879" s="37"/>
      <c r="BF879" s="37"/>
      <c r="BG879" s="37"/>
      <c r="BH879" s="37"/>
      <c r="BI879" s="37"/>
      <c r="BJ879" s="37"/>
      <c r="BK879" s="37"/>
      <c r="BL879" s="37"/>
      <c r="BM879" s="37"/>
      <c r="BN879" s="37"/>
      <c r="BO879" s="37"/>
      <c r="BP879" s="37"/>
      <c r="BQ879" s="37"/>
      <c r="BR879" s="37"/>
      <c r="BS879" s="37"/>
      <c r="BT879" s="37"/>
      <c r="BU879" s="37"/>
      <c r="BV879" s="37"/>
      <c r="BW879" s="37"/>
      <c r="BX879" s="37"/>
      <c r="BY879" s="37"/>
      <c r="BZ879" s="37"/>
      <c r="CA879" s="37"/>
      <c r="CB879" s="37"/>
      <c r="CC879" s="37"/>
      <c r="CD879" s="37"/>
      <c r="CE879" s="37"/>
      <c r="CF879" s="37"/>
      <c r="CG879" s="37"/>
      <c r="CH879" s="37"/>
      <c r="CI879" s="37"/>
      <c r="CJ879" s="37"/>
      <c r="CK879" s="37"/>
      <c r="CL879" s="37"/>
      <c r="CM879" s="37"/>
      <c r="CN879" s="37"/>
      <c r="CO879" s="37"/>
      <c r="CP879" s="37"/>
      <c r="CQ879" s="37"/>
      <c r="CR879" s="37"/>
      <c r="CS879" s="37"/>
      <c r="CT879" s="37"/>
      <c r="CU879" s="37"/>
      <c r="CV879" s="37"/>
      <c r="CW879" s="37"/>
      <c r="CX879" s="37"/>
      <c r="CY879" s="37"/>
      <c r="CZ879" s="37"/>
      <c r="DA879" s="37"/>
      <c r="DB879" s="37"/>
      <c r="DC879" s="37"/>
      <c r="DD879" s="37"/>
      <c r="DE879" s="37"/>
      <c r="DF879" s="37"/>
      <c r="DG879" s="37"/>
      <c r="DH879" s="37"/>
      <c r="DI879" s="37"/>
      <c r="DJ879" s="37"/>
      <c r="DK879" s="37"/>
      <c r="DL879" s="37"/>
      <c r="DM879" s="37"/>
      <c r="DN879" s="37"/>
      <c r="DO879" s="37"/>
      <c r="DP879" s="37"/>
      <c r="DQ879" s="37"/>
      <c r="DR879" s="37"/>
      <c r="DS879" s="37"/>
      <c r="DT879" s="37"/>
      <c r="DU879" s="37"/>
      <c r="DV879" s="37"/>
      <c r="DW879" s="37"/>
      <c r="DX879" s="37"/>
      <c r="DY879" s="37"/>
      <c r="DZ879" s="37"/>
      <c r="EA879" s="37"/>
      <c r="EB879" s="37"/>
      <c r="EC879" s="37"/>
      <c r="ED879" s="37"/>
      <c r="EE879" s="37"/>
      <c r="EF879" s="37"/>
      <c r="EG879" s="37"/>
      <c r="EH879" s="37"/>
      <c r="EI879" s="37"/>
      <c r="EJ879" s="37"/>
      <c r="EK879" s="37"/>
      <c r="EL879" s="37"/>
      <c r="EM879" s="37"/>
      <c r="EN879" s="37"/>
      <c r="EO879" s="37"/>
      <c r="EP879" s="37"/>
      <c r="EQ879" s="37"/>
      <c r="ER879" s="37"/>
      <c r="ES879" s="37"/>
      <c r="ET879" s="37"/>
      <c r="EU879" s="37"/>
      <c r="EV879" s="37"/>
      <c r="EW879" s="37"/>
      <c r="EX879" s="37"/>
      <c r="EY879" s="37"/>
      <c r="EZ879" s="37"/>
      <c r="FA879" s="37"/>
      <c r="FB879" s="37"/>
      <c r="FC879" s="37"/>
      <c r="FD879" s="37"/>
      <c r="FE879" s="37"/>
      <c r="FF879" s="37"/>
      <c r="FG879" s="37"/>
      <c r="FH879" s="37"/>
      <c r="FI879" s="37"/>
      <c r="FJ879" s="37"/>
      <c r="FK879" s="37"/>
      <c r="FL879" s="37"/>
      <c r="FM879" s="37"/>
      <c r="FN879" s="37"/>
      <c r="FO879" s="37"/>
      <c r="FP879" s="37"/>
      <c r="FQ879" s="37"/>
      <c r="FR879" s="37"/>
      <c r="FS879" s="37"/>
      <c r="FT879" s="37"/>
      <c r="FU879" s="37"/>
      <c r="FV879" s="37"/>
      <c r="FW879" s="37"/>
      <c r="FX879" s="37"/>
      <c r="FY879" s="37"/>
      <c r="FZ879" s="37"/>
      <c r="GA879" s="37"/>
      <c r="GB879" s="37"/>
      <c r="GC879" s="37"/>
      <c r="GD879" s="37"/>
      <c r="GE879" s="37"/>
      <c r="GF879" s="37"/>
      <c r="GG879" s="37"/>
      <c r="GH879" s="37"/>
      <c r="GI879" s="37"/>
      <c r="GJ879" s="37"/>
      <c r="GK879" s="37"/>
      <c r="GL879" s="37"/>
      <c r="GM879" s="37"/>
      <c r="GN879" s="37"/>
      <c r="GO879" s="37"/>
      <c r="GP879" s="37"/>
      <c r="GQ879" s="37"/>
      <c r="GR879" s="37"/>
      <c r="GS879" s="37"/>
      <c r="GT879" s="37"/>
      <c r="GU879" s="37"/>
      <c r="GV879" s="37"/>
      <c r="GW879" s="37"/>
      <c r="GX879" s="37"/>
      <c r="GY879" s="37"/>
      <c r="GZ879" s="37"/>
      <c r="HA879" s="37"/>
    </row>
    <row r="880" spans="1:209" s="39" customFormat="1" ht="25.5" customHeight="1" x14ac:dyDescent="0.25">
      <c r="A880" s="40" t="s">
        <v>227</v>
      </c>
      <c r="B880" s="197" t="s">
        <v>232</v>
      </c>
      <c r="C880" s="78"/>
      <c r="D880" s="10" t="s">
        <v>211</v>
      </c>
      <c r="E880" s="41" t="s">
        <v>105</v>
      </c>
      <c r="F880" s="41" t="s">
        <v>105</v>
      </c>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c r="AJ880" s="37"/>
      <c r="AK880" s="37"/>
      <c r="AL880" s="37"/>
      <c r="AM880" s="37"/>
      <c r="AN880" s="37"/>
      <c r="AO880" s="37"/>
      <c r="AP880" s="37"/>
      <c r="AQ880" s="37"/>
      <c r="AR880" s="37"/>
      <c r="AS880" s="37"/>
      <c r="AT880" s="37"/>
      <c r="AU880" s="37"/>
      <c r="AV880" s="37"/>
      <c r="AW880" s="37"/>
      <c r="AX880" s="37"/>
      <c r="AY880" s="37"/>
      <c r="AZ880" s="37"/>
      <c r="BA880" s="37"/>
      <c r="BB880" s="37"/>
      <c r="BC880" s="37"/>
      <c r="BD880" s="37"/>
      <c r="BE880" s="37"/>
      <c r="BF880" s="37"/>
      <c r="BG880" s="37"/>
      <c r="BH880" s="37"/>
      <c r="BI880" s="37"/>
      <c r="BJ880" s="37"/>
      <c r="BK880" s="37"/>
      <c r="BL880" s="37"/>
      <c r="BM880" s="37"/>
      <c r="BN880" s="37"/>
      <c r="BO880" s="37"/>
      <c r="BP880" s="37"/>
      <c r="BQ880" s="37"/>
      <c r="BR880" s="37"/>
      <c r="BS880" s="37"/>
      <c r="BT880" s="37"/>
      <c r="BU880" s="37"/>
      <c r="BV880" s="37"/>
      <c r="BW880" s="37"/>
      <c r="BX880" s="37"/>
      <c r="BY880" s="37"/>
      <c r="BZ880" s="37"/>
      <c r="CA880" s="37"/>
      <c r="CB880" s="37"/>
      <c r="CC880" s="37"/>
      <c r="CD880" s="37"/>
      <c r="CE880" s="37"/>
      <c r="CF880" s="37"/>
      <c r="CG880" s="37"/>
      <c r="CH880" s="37"/>
      <c r="CI880" s="37"/>
      <c r="CJ880" s="37"/>
      <c r="CK880" s="37"/>
      <c r="CL880" s="37"/>
      <c r="CM880" s="37"/>
      <c r="CN880" s="37"/>
      <c r="CO880" s="37"/>
      <c r="CP880" s="37"/>
      <c r="CQ880" s="37"/>
      <c r="CR880" s="37"/>
      <c r="CS880" s="37"/>
      <c r="CT880" s="37"/>
      <c r="CU880" s="37"/>
      <c r="CV880" s="37"/>
      <c r="CW880" s="37"/>
      <c r="CX880" s="37"/>
      <c r="CY880" s="37"/>
      <c r="CZ880" s="37"/>
      <c r="DA880" s="37"/>
      <c r="DB880" s="37"/>
      <c r="DC880" s="37"/>
      <c r="DD880" s="37"/>
      <c r="DE880" s="37"/>
      <c r="DF880" s="37"/>
      <c r="DG880" s="37"/>
      <c r="DH880" s="37"/>
      <c r="DI880" s="37"/>
      <c r="DJ880" s="37"/>
      <c r="DK880" s="37"/>
      <c r="DL880" s="37"/>
      <c r="DM880" s="37"/>
      <c r="DN880" s="37"/>
      <c r="DO880" s="37"/>
      <c r="DP880" s="37"/>
      <c r="DQ880" s="37"/>
      <c r="DR880" s="37"/>
      <c r="DS880" s="37"/>
      <c r="DT880" s="37"/>
      <c r="DU880" s="37"/>
      <c r="DV880" s="37"/>
      <c r="DW880" s="37"/>
      <c r="DX880" s="37"/>
      <c r="DY880" s="37"/>
      <c r="DZ880" s="37"/>
      <c r="EA880" s="37"/>
      <c r="EB880" s="37"/>
      <c r="EC880" s="37"/>
      <c r="ED880" s="37"/>
      <c r="EE880" s="37"/>
      <c r="EF880" s="37"/>
      <c r="EG880" s="37"/>
      <c r="EH880" s="37"/>
      <c r="EI880" s="37"/>
      <c r="EJ880" s="37"/>
      <c r="EK880" s="37"/>
      <c r="EL880" s="37"/>
      <c r="EM880" s="37"/>
      <c r="EN880" s="37"/>
      <c r="EO880" s="37"/>
      <c r="EP880" s="37"/>
      <c r="EQ880" s="37"/>
      <c r="ER880" s="37"/>
      <c r="ES880" s="37"/>
      <c r="ET880" s="37"/>
      <c r="EU880" s="37"/>
      <c r="EV880" s="37"/>
      <c r="EW880" s="37"/>
      <c r="EX880" s="37"/>
      <c r="EY880" s="37"/>
      <c r="EZ880" s="37"/>
      <c r="FA880" s="37"/>
      <c r="FB880" s="37"/>
      <c r="FC880" s="37"/>
      <c r="FD880" s="37"/>
      <c r="FE880" s="37"/>
      <c r="FF880" s="37"/>
      <c r="FG880" s="37"/>
      <c r="FH880" s="37"/>
      <c r="FI880" s="37"/>
      <c r="FJ880" s="37"/>
      <c r="FK880" s="37"/>
      <c r="FL880" s="37"/>
      <c r="FM880" s="37"/>
      <c r="FN880" s="37"/>
      <c r="FO880" s="37"/>
      <c r="FP880" s="37"/>
      <c r="FQ880" s="37"/>
      <c r="FR880" s="37"/>
      <c r="FS880" s="37"/>
      <c r="FT880" s="37"/>
      <c r="FU880" s="37"/>
      <c r="FV880" s="37"/>
      <c r="FW880" s="37"/>
      <c r="FX880" s="37"/>
      <c r="FY880" s="37"/>
      <c r="FZ880" s="37"/>
      <c r="GA880" s="37"/>
      <c r="GB880" s="37"/>
      <c r="GC880" s="37"/>
      <c r="GD880" s="37"/>
      <c r="GE880" s="37"/>
      <c r="GF880" s="37"/>
      <c r="GG880" s="37"/>
      <c r="GH880" s="37"/>
      <c r="GI880" s="37"/>
      <c r="GJ880" s="37"/>
      <c r="GK880" s="37"/>
      <c r="GL880" s="37"/>
      <c r="GM880" s="37"/>
      <c r="GN880" s="37"/>
      <c r="GO880" s="37"/>
      <c r="GP880" s="37"/>
      <c r="GQ880" s="37"/>
      <c r="GR880" s="37"/>
      <c r="GS880" s="37"/>
      <c r="GT880" s="37"/>
      <c r="GU880" s="37"/>
      <c r="GV880" s="37"/>
      <c r="GW880" s="37"/>
      <c r="GX880" s="37"/>
      <c r="GY880" s="37"/>
      <c r="GZ880" s="37"/>
      <c r="HA880" s="37"/>
    </row>
    <row r="881" spans="1:209" s="39" customFormat="1" ht="25.5" customHeight="1" x14ac:dyDescent="0.25">
      <c r="A881" s="40" t="s">
        <v>236</v>
      </c>
      <c r="B881" s="197" t="s">
        <v>232</v>
      </c>
      <c r="C881" s="78"/>
      <c r="D881" s="10" t="s">
        <v>211</v>
      </c>
      <c r="E881" s="41" t="s">
        <v>105</v>
      </c>
      <c r="F881" s="41" t="s">
        <v>105</v>
      </c>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37"/>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37"/>
      <c r="EE881" s="37"/>
      <c r="EF881" s="37"/>
      <c r="EG881" s="37"/>
      <c r="EH881" s="37"/>
      <c r="EI881" s="37"/>
      <c r="EJ881" s="37"/>
      <c r="EK881" s="37"/>
      <c r="EL881" s="37"/>
      <c r="EM881" s="37"/>
      <c r="EN881" s="37"/>
      <c r="EO881" s="37"/>
      <c r="EP881" s="37"/>
      <c r="EQ881" s="37"/>
      <c r="ER881" s="37"/>
      <c r="ES881" s="37"/>
      <c r="ET881" s="37"/>
      <c r="EU881" s="37"/>
      <c r="EV881" s="37"/>
      <c r="EW881" s="37"/>
      <c r="EX881" s="37"/>
      <c r="EY881" s="37"/>
      <c r="EZ881" s="37"/>
      <c r="FA881" s="37"/>
      <c r="FB881" s="37"/>
      <c r="FC881" s="37"/>
      <c r="FD881" s="37"/>
      <c r="FE881" s="37"/>
      <c r="FF881" s="37"/>
      <c r="FG881" s="37"/>
      <c r="FH881" s="37"/>
      <c r="FI881" s="37"/>
      <c r="FJ881" s="37"/>
      <c r="FK881" s="37"/>
      <c r="FL881" s="37"/>
      <c r="FM881" s="37"/>
      <c r="FN881" s="37"/>
      <c r="FO881" s="37"/>
      <c r="FP881" s="37"/>
      <c r="FQ881" s="37"/>
      <c r="FR881" s="37"/>
      <c r="FS881" s="37"/>
      <c r="FT881" s="37"/>
      <c r="FU881" s="37"/>
      <c r="FV881" s="37"/>
      <c r="FW881" s="37"/>
      <c r="FX881" s="37"/>
      <c r="FY881" s="37"/>
      <c r="FZ881" s="37"/>
      <c r="GA881" s="37"/>
      <c r="GB881" s="37"/>
      <c r="GC881" s="37"/>
      <c r="GD881" s="37"/>
      <c r="GE881" s="37"/>
      <c r="GF881" s="37"/>
      <c r="GG881" s="37"/>
      <c r="GH881" s="37"/>
      <c r="GI881" s="37"/>
      <c r="GJ881" s="37"/>
      <c r="GK881" s="37"/>
      <c r="GL881" s="37"/>
      <c r="GM881" s="37"/>
      <c r="GN881" s="37"/>
      <c r="GO881" s="37"/>
      <c r="GP881" s="37"/>
      <c r="GQ881" s="37"/>
      <c r="GR881" s="37"/>
      <c r="GS881" s="37"/>
      <c r="GT881" s="37"/>
      <c r="GU881" s="37"/>
      <c r="GV881" s="37"/>
      <c r="GW881" s="37"/>
      <c r="GX881" s="37"/>
      <c r="GY881" s="37"/>
      <c r="GZ881" s="37"/>
      <c r="HA881" s="37"/>
    </row>
    <row r="882" spans="1:209" s="39" customFormat="1" ht="25.5" customHeight="1" x14ac:dyDescent="0.25">
      <c r="A882" s="40" t="s">
        <v>237</v>
      </c>
      <c r="B882" s="197" t="s">
        <v>182</v>
      </c>
      <c r="C882" s="78"/>
      <c r="D882" s="10" t="s">
        <v>211</v>
      </c>
      <c r="E882" s="41" t="s">
        <v>105</v>
      </c>
      <c r="F882" s="41" t="s">
        <v>105</v>
      </c>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37"/>
      <c r="EE882" s="37"/>
      <c r="EF882" s="37"/>
      <c r="EG882" s="37"/>
      <c r="EH882" s="37"/>
      <c r="EI882" s="37"/>
      <c r="EJ882" s="37"/>
      <c r="EK882" s="37"/>
      <c r="EL882" s="37"/>
      <c r="EM882" s="37"/>
      <c r="EN882" s="37"/>
      <c r="EO882" s="37"/>
      <c r="EP882" s="37"/>
      <c r="EQ882" s="37"/>
      <c r="ER882" s="37"/>
      <c r="ES882" s="37"/>
      <c r="ET882" s="37"/>
      <c r="EU882" s="37"/>
      <c r="EV882" s="37"/>
      <c r="EW882" s="37"/>
      <c r="EX882" s="37"/>
      <c r="EY882" s="37"/>
      <c r="EZ882" s="37"/>
      <c r="FA882" s="37"/>
      <c r="FB882" s="37"/>
      <c r="FC882" s="37"/>
      <c r="FD882" s="37"/>
      <c r="FE882" s="37"/>
      <c r="FF882" s="37"/>
      <c r="FG882" s="37"/>
      <c r="FH882" s="37"/>
      <c r="FI882" s="37"/>
      <c r="FJ882" s="37"/>
      <c r="FK882" s="37"/>
      <c r="FL882" s="37"/>
      <c r="FM882" s="37"/>
      <c r="FN882" s="37"/>
      <c r="FO882" s="37"/>
      <c r="FP882" s="37"/>
      <c r="FQ882" s="37"/>
      <c r="FR882" s="37"/>
      <c r="FS882" s="37"/>
      <c r="FT882" s="37"/>
      <c r="FU882" s="37"/>
      <c r="FV882" s="37"/>
      <c r="FW882" s="37"/>
      <c r="FX882" s="37"/>
      <c r="FY882" s="37"/>
      <c r="FZ882" s="37"/>
      <c r="GA882" s="37"/>
      <c r="GB882" s="37"/>
      <c r="GC882" s="37"/>
      <c r="GD882" s="37"/>
      <c r="GE882" s="37"/>
      <c r="GF882" s="37"/>
      <c r="GG882" s="37"/>
      <c r="GH882" s="37"/>
      <c r="GI882" s="37"/>
      <c r="GJ882" s="37"/>
      <c r="GK882" s="37"/>
      <c r="GL882" s="37"/>
      <c r="GM882" s="37"/>
      <c r="GN882" s="37"/>
      <c r="GO882" s="37"/>
      <c r="GP882" s="37"/>
      <c r="GQ882" s="37"/>
      <c r="GR882" s="37"/>
      <c r="GS882" s="37"/>
      <c r="GT882" s="37"/>
      <c r="GU882" s="37"/>
      <c r="GV882" s="37"/>
      <c r="GW882" s="37"/>
      <c r="GX882" s="37"/>
      <c r="GY882" s="37"/>
      <c r="GZ882" s="37"/>
      <c r="HA882" s="37"/>
    </row>
    <row r="883" spans="1:209" s="39" customFormat="1" ht="25.5" customHeight="1" x14ac:dyDescent="0.25">
      <c r="A883" s="40" t="s">
        <v>238</v>
      </c>
      <c r="B883" s="197" t="s">
        <v>226</v>
      </c>
      <c r="C883" s="78"/>
      <c r="D883" s="10" t="s">
        <v>211</v>
      </c>
      <c r="E883" s="41" t="s">
        <v>105</v>
      </c>
      <c r="F883" s="41" t="s">
        <v>105</v>
      </c>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37"/>
      <c r="BR883" s="37"/>
      <c r="BS883" s="37"/>
      <c r="BT883" s="37"/>
      <c r="BU883" s="37"/>
      <c r="BV883" s="37"/>
      <c r="BW883" s="37"/>
      <c r="BX883" s="37"/>
      <c r="BY883" s="37"/>
      <c r="BZ883" s="37"/>
      <c r="CA883" s="37"/>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37"/>
      <c r="EE883" s="37"/>
      <c r="EF883" s="37"/>
      <c r="EG883" s="37"/>
      <c r="EH883" s="37"/>
      <c r="EI883" s="37"/>
      <c r="EJ883" s="37"/>
      <c r="EK883" s="37"/>
      <c r="EL883" s="37"/>
      <c r="EM883" s="37"/>
      <c r="EN883" s="37"/>
      <c r="EO883" s="37"/>
      <c r="EP883" s="37"/>
      <c r="EQ883" s="37"/>
      <c r="ER883" s="37"/>
      <c r="ES883" s="37"/>
      <c r="ET883" s="37"/>
      <c r="EU883" s="37"/>
      <c r="EV883" s="37"/>
      <c r="EW883" s="37"/>
      <c r="EX883" s="37"/>
      <c r="EY883" s="37"/>
      <c r="EZ883" s="37"/>
      <c r="FA883" s="37"/>
      <c r="FB883" s="37"/>
      <c r="FC883" s="37"/>
      <c r="FD883" s="37"/>
      <c r="FE883" s="37"/>
      <c r="FF883" s="37"/>
      <c r="FG883" s="37"/>
      <c r="FH883" s="37"/>
      <c r="FI883" s="37"/>
      <c r="FJ883" s="37"/>
      <c r="FK883" s="37"/>
      <c r="FL883" s="37"/>
      <c r="FM883" s="37"/>
      <c r="FN883" s="37"/>
      <c r="FO883" s="37"/>
      <c r="FP883" s="37"/>
      <c r="FQ883" s="37"/>
      <c r="FR883" s="37"/>
      <c r="FS883" s="37"/>
      <c r="FT883" s="37"/>
      <c r="FU883" s="37"/>
      <c r="FV883" s="37"/>
      <c r="FW883" s="37"/>
      <c r="FX883" s="37"/>
      <c r="FY883" s="37"/>
      <c r="FZ883" s="37"/>
      <c r="GA883" s="37"/>
      <c r="GB883" s="37"/>
      <c r="GC883" s="37"/>
      <c r="GD883" s="37"/>
      <c r="GE883" s="37"/>
      <c r="GF883" s="37"/>
      <c r="GG883" s="37"/>
      <c r="GH883" s="37"/>
      <c r="GI883" s="37"/>
      <c r="GJ883" s="37"/>
      <c r="GK883" s="37"/>
      <c r="GL883" s="37"/>
      <c r="GM883" s="37"/>
      <c r="GN883" s="37"/>
      <c r="GO883" s="37"/>
      <c r="GP883" s="37"/>
      <c r="GQ883" s="37"/>
      <c r="GR883" s="37"/>
      <c r="GS883" s="37"/>
      <c r="GT883" s="37"/>
      <c r="GU883" s="37"/>
      <c r="GV883" s="37"/>
      <c r="GW883" s="37"/>
      <c r="GX883" s="37"/>
      <c r="GY883" s="37"/>
      <c r="GZ883" s="37"/>
      <c r="HA883" s="37"/>
    </row>
    <row r="884" spans="1:209" s="39" customFormat="1" ht="25.5" customHeight="1" x14ac:dyDescent="0.25">
      <c r="A884" s="40" t="s">
        <v>246</v>
      </c>
      <c r="B884" s="197" t="s">
        <v>174</v>
      </c>
      <c r="C884" s="78"/>
      <c r="D884" s="10" t="s">
        <v>211</v>
      </c>
      <c r="E884" s="41" t="s">
        <v>105</v>
      </c>
      <c r="F884" s="41" t="s">
        <v>105</v>
      </c>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37"/>
      <c r="EE884" s="37"/>
      <c r="EF884" s="37"/>
      <c r="EG884" s="37"/>
      <c r="EH884" s="37"/>
      <c r="EI884" s="37"/>
      <c r="EJ884" s="37"/>
      <c r="EK884" s="37"/>
      <c r="EL884" s="37"/>
      <c r="EM884" s="37"/>
      <c r="EN884" s="37"/>
      <c r="EO884" s="37"/>
      <c r="EP884" s="37"/>
      <c r="EQ884" s="37"/>
      <c r="ER884" s="37"/>
      <c r="ES884" s="37"/>
      <c r="ET884" s="37"/>
      <c r="EU884" s="37"/>
      <c r="EV884" s="37"/>
      <c r="EW884" s="37"/>
      <c r="EX884" s="37"/>
      <c r="EY884" s="37"/>
      <c r="EZ884" s="37"/>
      <c r="FA884" s="37"/>
      <c r="FB884" s="37"/>
      <c r="FC884" s="37"/>
      <c r="FD884" s="37"/>
      <c r="FE884" s="37"/>
      <c r="FF884" s="37"/>
      <c r="FG884" s="37"/>
      <c r="FH884" s="37"/>
      <c r="FI884" s="37"/>
      <c r="FJ884" s="37"/>
      <c r="FK884" s="37"/>
      <c r="FL884" s="37"/>
      <c r="FM884" s="37"/>
      <c r="FN884" s="37"/>
      <c r="FO884" s="37"/>
      <c r="FP884" s="37"/>
      <c r="FQ884" s="37"/>
      <c r="FR884" s="37"/>
      <c r="FS884" s="37"/>
      <c r="FT884" s="37"/>
      <c r="FU884" s="37"/>
      <c r="FV884" s="37"/>
      <c r="FW884" s="37"/>
      <c r="FX884" s="37"/>
      <c r="FY884" s="37"/>
      <c r="FZ884" s="37"/>
      <c r="GA884" s="37"/>
      <c r="GB884" s="37"/>
      <c r="GC884" s="37"/>
      <c r="GD884" s="37"/>
      <c r="GE884" s="37"/>
      <c r="GF884" s="37"/>
      <c r="GG884" s="37"/>
      <c r="GH884" s="37"/>
      <c r="GI884" s="37"/>
      <c r="GJ884" s="37"/>
      <c r="GK884" s="37"/>
      <c r="GL884" s="37"/>
      <c r="GM884" s="37"/>
      <c r="GN884" s="37"/>
      <c r="GO884" s="37"/>
      <c r="GP884" s="37"/>
      <c r="GQ884" s="37"/>
      <c r="GR884" s="37"/>
      <c r="GS884" s="37"/>
      <c r="GT884" s="37"/>
      <c r="GU884" s="37"/>
      <c r="GV884" s="37"/>
      <c r="GW884" s="37"/>
      <c r="GX884" s="37"/>
      <c r="GY884" s="37"/>
      <c r="GZ884" s="37"/>
      <c r="HA884" s="37"/>
    </row>
    <row r="885" spans="1:209" s="39" customFormat="1" ht="25.5" customHeight="1" x14ac:dyDescent="0.25">
      <c r="A885" s="40" t="s">
        <v>230</v>
      </c>
      <c r="B885" s="197" t="s">
        <v>231</v>
      </c>
      <c r="C885" s="78"/>
      <c r="D885" s="10" t="s">
        <v>211</v>
      </c>
      <c r="E885" s="41" t="s">
        <v>105</v>
      </c>
      <c r="F885" s="41" t="s">
        <v>105</v>
      </c>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c r="AJ885" s="37"/>
      <c r="AK885" s="37"/>
      <c r="AL885" s="37"/>
      <c r="AM885" s="37"/>
      <c r="AN885" s="37"/>
      <c r="AO885" s="37"/>
      <c r="AP885" s="37"/>
      <c r="AQ885" s="37"/>
      <c r="AR885" s="37"/>
      <c r="AS885" s="37"/>
      <c r="AT885" s="37"/>
      <c r="AU885" s="37"/>
      <c r="AV885" s="37"/>
      <c r="AW885" s="37"/>
      <c r="AX885" s="37"/>
      <c r="AY885" s="37"/>
      <c r="AZ885" s="37"/>
      <c r="BA885" s="37"/>
      <c r="BB885" s="37"/>
      <c r="BC885" s="37"/>
      <c r="BD885" s="37"/>
      <c r="BE885" s="37"/>
      <c r="BF885" s="37"/>
      <c r="BG885" s="37"/>
      <c r="BH885" s="37"/>
      <c r="BI885" s="37"/>
      <c r="BJ885" s="37"/>
      <c r="BK885" s="37"/>
      <c r="BL885" s="37"/>
      <c r="BM885" s="37"/>
      <c r="BN885" s="37"/>
      <c r="BO885" s="37"/>
      <c r="BP885" s="37"/>
      <c r="BQ885" s="37"/>
      <c r="BR885" s="37"/>
      <c r="BS885" s="37"/>
      <c r="BT885" s="37"/>
      <c r="BU885" s="37"/>
      <c r="BV885" s="37"/>
      <c r="BW885" s="37"/>
      <c r="BX885" s="37"/>
      <c r="BY885" s="37"/>
      <c r="BZ885" s="37"/>
      <c r="CA885" s="37"/>
      <c r="CB885" s="37"/>
      <c r="CC885" s="37"/>
      <c r="CD885" s="37"/>
      <c r="CE885" s="37"/>
      <c r="CF885" s="37"/>
      <c r="CG885" s="37"/>
      <c r="CH885" s="37"/>
      <c r="CI885" s="37"/>
      <c r="CJ885" s="37"/>
      <c r="CK885" s="37"/>
      <c r="CL885" s="37"/>
      <c r="CM885" s="37"/>
      <c r="CN885" s="37"/>
      <c r="CO885" s="37"/>
      <c r="CP885" s="37"/>
      <c r="CQ885" s="37"/>
      <c r="CR885" s="37"/>
      <c r="CS885" s="37"/>
      <c r="CT885" s="37"/>
      <c r="CU885" s="37"/>
      <c r="CV885" s="37"/>
      <c r="CW885" s="37"/>
      <c r="CX885" s="37"/>
      <c r="CY885" s="37"/>
      <c r="CZ885" s="37"/>
      <c r="DA885" s="37"/>
      <c r="DB885" s="37"/>
      <c r="DC885" s="37"/>
      <c r="DD885" s="37"/>
      <c r="DE885" s="37"/>
      <c r="DF885" s="37"/>
      <c r="DG885" s="37"/>
      <c r="DH885" s="37"/>
      <c r="DI885" s="37"/>
      <c r="DJ885" s="37"/>
      <c r="DK885" s="37"/>
      <c r="DL885" s="37"/>
      <c r="DM885" s="37"/>
      <c r="DN885" s="37"/>
      <c r="DO885" s="37"/>
      <c r="DP885" s="37"/>
      <c r="DQ885" s="37"/>
      <c r="DR885" s="37"/>
      <c r="DS885" s="37"/>
      <c r="DT885" s="37"/>
      <c r="DU885" s="37"/>
      <c r="DV885" s="37"/>
      <c r="DW885" s="37"/>
      <c r="DX885" s="37"/>
      <c r="DY885" s="37"/>
      <c r="DZ885" s="37"/>
      <c r="EA885" s="37"/>
      <c r="EB885" s="37"/>
      <c r="EC885" s="37"/>
      <c r="ED885" s="37"/>
      <c r="EE885" s="37"/>
      <c r="EF885" s="37"/>
      <c r="EG885" s="37"/>
      <c r="EH885" s="37"/>
      <c r="EI885" s="37"/>
      <c r="EJ885" s="37"/>
      <c r="EK885" s="37"/>
      <c r="EL885" s="37"/>
      <c r="EM885" s="37"/>
      <c r="EN885" s="37"/>
      <c r="EO885" s="37"/>
      <c r="EP885" s="37"/>
      <c r="EQ885" s="37"/>
      <c r="ER885" s="37"/>
      <c r="ES885" s="37"/>
      <c r="ET885" s="37"/>
      <c r="EU885" s="37"/>
      <c r="EV885" s="37"/>
      <c r="EW885" s="37"/>
      <c r="EX885" s="37"/>
      <c r="EY885" s="37"/>
      <c r="EZ885" s="37"/>
      <c r="FA885" s="37"/>
      <c r="FB885" s="37"/>
      <c r="FC885" s="37"/>
      <c r="FD885" s="37"/>
      <c r="FE885" s="37"/>
      <c r="FF885" s="37"/>
      <c r="FG885" s="37"/>
      <c r="FH885" s="37"/>
      <c r="FI885" s="37"/>
      <c r="FJ885" s="37"/>
      <c r="FK885" s="37"/>
      <c r="FL885" s="37"/>
      <c r="FM885" s="37"/>
      <c r="FN885" s="37"/>
      <c r="FO885" s="37"/>
      <c r="FP885" s="37"/>
      <c r="FQ885" s="37"/>
      <c r="FR885" s="37"/>
      <c r="FS885" s="37"/>
      <c r="FT885" s="37"/>
      <c r="FU885" s="37"/>
      <c r="FV885" s="37"/>
      <c r="FW885" s="37"/>
      <c r="FX885" s="37"/>
      <c r="FY885" s="37"/>
      <c r="FZ885" s="37"/>
      <c r="GA885" s="37"/>
      <c r="GB885" s="37"/>
      <c r="GC885" s="37"/>
      <c r="GD885" s="37"/>
      <c r="GE885" s="37"/>
      <c r="GF885" s="37"/>
      <c r="GG885" s="37"/>
      <c r="GH885" s="37"/>
      <c r="GI885" s="37"/>
      <c r="GJ885" s="37"/>
      <c r="GK885" s="37"/>
      <c r="GL885" s="37"/>
      <c r="GM885" s="37"/>
      <c r="GN885" s="37"/>
      <c r="GO885" s="37"/>
      <c r="GP885" s="37"/>
      <c r="GQ885" s="37"/>
      <c r="GR885" s="37"/>
      <c r="GS885" s="37"/>
      <c r="GT885" s="37"/>
      <c r="GU885" s="37"/>
      <c r="GV885" s="37"/>
      <c r="GW885" s="37"/>
      <c r="GX885" s="37"/>
      <c r="GY885" s="37"/>
      <c r="GZ885" s="37"/>
      <c r="HA885" s="37"/>
    </row>
    <row r="886" spans="1:209" s="39" customFormat="1" ht="25.5" customHeight="1" x14ac:dyDescent="0.25">
      <c r="A886" s="40" t="s">
        <v>234</v>
      </c>
      <c r="B886" s="197" t="s">
        <v>235</v>
      </c>
      <c r="C886" s="78"/>
      <c r="D886" s="10" t="s">
        <v>211</v>
      </c>
      <c r="E886" s="41" t="s">
        <v>105</v>
      </c>
      <c r="F886" s="41" t="s">
        <v>105</v>
      </c>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c r="AQ886" s="37"/>
      <c r="AR886" s="37"/>
      <c r="AS886" s="37"/>
      <c r="AT886" s="37"/>
      <c r="AU886" s="37"/>
      <c r="AV886" s="37"/>
      <c r="AW886" s="37"/>
      <c r="AX886" s="37"/>
      <c r="AY886" s="37"/>
      <c r="AZ886" s="37"/>
      <c r="BA886" s="37"/>
      <c r="BB886" s="37"/>
      <c r="BC886" s="37"/>
      <c r="BD886" s="37"/>
      <c r="BE886" s="37"/>
      <c r="BF886" s="37"/>
      <c r="BG886" s="37"/>
      <c r="BH886" s="37"/>
      <c r="BI886" s="37"/>
      <c r="BJ886" s="37"/>
      <c r="BK886" s="37"/>
      <c r="BL886" s="37"/>
      <c r="BM886" s="37"/>
      <c r="BN886" s="37"/>
      <c r="BO886" s="37"/>
      <c r="BP886" s="37"/>
      <c r="BQ886" s="37"/>
      <c r="BR886" s="37"/>
      <c r="BS886" s="37"/>
      <c r="BT886" s="37"/>
      <c r="BU886" s="37"/>
      <c r="BV886" s="37"/>
      <c r="BW886" s="37"/>
      <c r="BX886" s="37"/>
      <c r="BY886" s="37"/>
      <c r="BZ886" s="37"/>
      <c r="CA886" s="37"/>
      <c r="CB886" s="37"/>
      <c r="CC886" s="37"/>
      <c r="CD886" s="37"/>
      <c r="CE886" s="37"/>
      <c r="CF886" s="37"/>
      <c r="CG886" s="37"/>
      <c r="CH886" s="37"/>
      <c r="CI886" s="37"/>
      <c r="CJ886" s="37"/>
      <c r="CK886" s="37"/>
      <c r="CL886" s="37"/>
      <c r="CM886" s="37"/>
      <c r="CN886" s="37"/>
      <c r="CO886" s="37"/>
      <c r="CP886" s="37"/>
      <c r="CQ886" s="37"/>
      <c r="CR886" s="37"/>
      <c r="CS886" s="37"/>
      <c r="CT886" s="37"/>
      <c r="CU886" s="37"/>
      <c r="CV886" s="37"/>
      <c r="CW886" s="37"/>
      <c r="CX886" s="37"/>
      <c r="CY886" s="37"/>
      <c r="CZ886" s="37"/>
      <c r="DA886" s="37"/>
      <c r="DB886" s="37"/>
      <c r="DC886" s="37"/>
      <c r="DD886" s="37"/>
      <c r="DE886" s="37"/>
      <c r="DF886" s="37"/>
      <c r="DG886" s="37"/>
      <c r="DH886" s="37"/>
      <c r="DI886" s="37"/>
      <c r="DJ886" s="37"/>
      <c r="DK886" s="37"/>
      <c r="DL886" s="37"/>
      <c r="DM886" s="37"/>
      <c r="DN886" s="37"/>
      <c r="DO886" s="37"/>
      <c r="DP886" s="37"/>
      <c r="DQ886" s="37"/>
      <c r="DR886" s="37"/>
      <c r="DS886" s="37"/>
      <c r="DT886" s="37"/>
      <c r="DU886" s="37"/>
      <c r="DV886" s="37"/>
      <c r="DW886" s="37"/>
      <c r="DX886" s="37"/>
      <c r="DY886" s="37"/>
      <c r="DZ886" s="37"/>
      <c r="EA886" s="37"/>
      <c r="EB886" s="37"/>
      <c r="EC886" s="37"/>
      <c r="ED886" s="37"/>
      <c r="EE886" s="37"/>
      <c r="EF886" s="37"/>
      <c r="EG886" s="37"/>
      <c r="EH886" s="37"/>
      <c r="EI886" s="37"/>
      <c r="EJ886" s="37"/>
      <c r="EK886" s="37"/>
      <c r="EL886" s="37"/>
      <c r="EM886" s="37"/>
      <c r="EN886" s="37"/>
      <c r="EO886" s="37"/>
      <c r="EP886" s="37"/>
      <c r="EQ886" s="37"/>
      <c r="ER886" s="37"/>
      <c r="ES886" s="37"/>
      <c r="ET886" s="37"/>
      <c r="EU886" s="37"/>
      <c r="EV886" s="37"/>
      <c r="EW886" s="37"/>
      <c r="EX886" s="37"/>
      <c r="EY886" s="37"/>
      <c r="EZ886" s="37"/>
      <c r="FA886" s="37"/>
      <c r="FB886" s="37"/>
      <c r="FC886" s="37"/>
      <c r="FD886" s="37"/>
      <c r="FE886" s="37"/>
      <c r="FF886" s="37"/>
      <c r="FG886" s="37"/>
      <c r="FH886" s="37"/>
      <c r="FI886" s="37"/>
      <c r="FJ886" s="37"/>
      <c r="FK886" s="37"/>
      <c r="FL886" s="37"/>
      <c r="FM886" s="37"/>
      <c r="FN886" s="37"/>
      <c r="FO886" s="37"/>
      <c r="FP886" s="37"/>
      <c r="FQ886" s="37"/>
      <c r="FR886" s="37"/>
      <c r="FS886" s="37"/>
      <c r="FT886" s="37"/>
      <c r="FU886" s="37"/>
      <c r="FV886" s="37"/>
      <c r="FW886" s="37"/>
      <c r="FX886" s="37"/>
      <c r="FY886" s="37"/>
      <c r="FZ886" s="37"/>
      <c r="GA886" s="37"/>
      <c r="GB886" s="37"/>
      <c r="GC886" s="37"/>
      <c r="GD886" s="37"/>
      <c r="GE886" s="37"/>
      <c r="GF886" s="37"/>
      <c r="GG886" s="37"/>
      <c r="GH886" s="37"/>
      <c r="GI886" s="37"/>
      <c r="GJ886" s="37"/>
      <c r="GK886" s="37"/>
      <c r="GL886" s="37"/>
      <c r="GM886" s="37"/>
      <c r="GN886" s="37"/>
      <c r="GO886" s="37"/>
      <c r="GP886" s="37"/>
      <c r="GQ886" s="37"/>
      <c r="GR886" s="37"/>
      <c r="GS886" s="37"/>
      <c r="GT886" s="37"/>
      <c r="GU886" s="37"/>
      <c r="GV886" s="37"/>
      <c r="GW886" s="37"/>
      <c r="GX886" s="37"/>
      <c r="GY886" s="37"/>
      <c r="GZ886" s="37"/>
      <c r="HA886" s="37"/>
    </row>
    <row r="887" spans="1:209" s="39" customFormat="1" ht="25.5" customHeight="1" x14ac:dyDescent="0.25">
      <c r="A887" s="40" t="s">
        <v>239</v>
      </c>
      <c r="B887" s="197" t="s">
        <v>240</v>
      </c>
      <c r="C887" s="66"/>
      <c r="D887" s="10" t="s">
        <v>211</v>
      </c>
      <c r="E887" s="41" t="s">
        <v>105</v>
      </c>
      <c r="F887" s="41" t="s">
        <v>105</v>
      </c>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c r="AJ887" s="37"/>
      <c r="AK887" s="37"/>
      <c r="AL887" s="37"/>
      <c r="AM887" s="37"/>
      <c r="AN887" s="37"/>
      <c r="AO887" s="37"/>
      <c r="AP887" s="37"/>
      <c r="AQ887" s="37"/>
      <c r="AR887" s="37"/>
      <c r="AS887" s="37"/>
      <c r="AT887" s="37"/>
      <c r="AU887" s="37"/>
      <c r="AV887" s="37"/>
      <c r="AW887" s="37"/>
      <c r="AX887" s="37"/>
      <c r="AY887" s="37"/>
      <c r="AZ887" s="37"/>
      <c r="BA887" s="37"/>
      <c r="BB887" s="37"/>
      <c r="BC887" s="37"/>
      <c r="BD887" s="37"/>
      <c r="BE887" s="37"/>
      <c r="BF887" s="37"/>
      <c r="BG887" s="37"/>
      <c r="BH887" s="37"/>
      <c r="BI887" s="37"/>
      <c r="BJ887" s="37"/>
      <c r="BK887" s="37"/>
      <c r="BL887" s="37"/>
      <c r="BM887" s="37"/>
      <c r="BN887" s="37"/>
      <c r="BO887" s="37"/>
      <c r="BP887" s="37"/>
      <c r="BQ887" s="37"/>
      <c r="BR887" s="37"/>
      <c r="BS887" s="37"/>
      <c r="BT887" s="37"/>
      <c r="BU887" s="37"/>
      <c r="BV887" s="37"/>
      <c r="BW887" s="37"/>
      <c r="BX887" s="37"/>
      <c r="BY887" s="37"/>
      <c r="BZ887" s="37"/>
      <c r="CA887" s="37"/>
      <c r="CB887" s="37"/>
      <c r="CC887" s="37"/>
      <c r="CD887" s="37"/>
      <c r="CE887" s="37"/>
      <c r="CF887" s="37"/>
      <c r="CG887" s="37"/>
      <c r="CH887" s="37"/>
      <c r="CI887" s="37"/>
      <c r="CJ887" s="37"/>
      <c r="CK887" s="37"/>
      <c r="CL887" s="37"/>
      <c r="CM887" s="37"/>
      <c r="CN887" s="37"/>
      <c r="CO887" s="37"/>
      <c r="CP887" s="37"/>
      <c r="CQ887" s="37"/>
      <c r="CR887" s="37"/>
      <c r="CS887" s="37"/>
      <c r="CT887" s="37"/>
      <c r="CU887" s="37"/>
      <c r="CV887" s="37"/>
      <c r="CW887" s="37"/>
      <c r="CX887" s="37"/>
      <c r="CY887" s="37"/>
      <c r="CZ887" s="37"/>
      <c r="DA887" s="37"/>
      <c r="DB887" s="37"/>
      <c r="DC887" s="37"/>
      <c r="DD887" s="37"/>
      <c r="DE887" s="37"/>
      <c r="DF887" s="37"/>
      <c r="DG887" s="37"/>
      <c r="DH887" s="37"/>
      <c r="DI887" s="37"/>
      <c r="DJ887" s="37"/>
      <c r="DK887" s="37"/>
      <c r="DL887" s="37"/>
      <c r="DM887" s="37"/>
      <c r="DN887" s="37"/>
      <c r="DO887" s="37"/>
      <c r="DP887" s="37"/>
      <c r="DQ887" s="37"/>
      <c r="DR887" s="37"/>
      <c r="DS887" s="37"/>
      <c r="DT887" s="37"/>
      <c r="DU887" s="37"/>
      <c r="DV887" s="37"/>
      <c r="DW887" s="37"/>
      <c r="DX887" s="37"/>
      <c r="DY887" s="37"/>
      <c r="DZ887" s="37"/>
      <c r="EA887" s="37"/>
      <c r="EB887" s="37"/>
      <c r="EC887" s="37"/>
      <c r="ED887" s="37"/>
      <c r="EE887" s="37"/>
      <c r="EF887" s="37"/>
      <c r="EG887" s="37"/>
      <c r="EH887" s="37"/>
      <c r="EI887" s="37"/>
      <c r="EJ887" s="37"/>
      <c r="EK887" s="37"/>
      <c r="EL887" s="37"/>
      <c r="EM887" s="37"/>
      <c r="EN887" s="37"/>
      <c r="EO887" s="37"/>
      <c r="EP887" s="37"/>
      <c r="EQ887" s="37"/>
      <c r="ER887" s="37"/>
      <c r="ES887" s="37"/>
      <c r="ET887" s="37"/>
      <c r="EU887" s="37"/>
      <c r="EV887" s="37"/>
      <c r="EW887" s="37"/>
      <c r="EX887" s="37"/>
      <c r="EY887" s="37"/>
      <c r="EZ887" s="37"/>
      <c r="FA887" s="37"/>
      <c r="FB887" s="37"/>
      <c r="FC887" s="37"/>
      <c r="FD887" s="37"/>
      <c r="FE887" s="37"/>
      <c r="FF887" s="37"/>
      <c r="FG887" s="37"/>
      <c r="FH887" s="37"/>
      <c r="FI887" s="37"/>
      <c r="FJ887" s="37"/>
      <c r="FK887" s="37"/>
      <c r="FL887" s="37"/>
      <c r="FM887" s="37"/>
      <c r="FN887" s="37"/>
      <c r="FO887" s="37"/>
      <c r="FP887" s="37"/>
      <c r="FQ887" s="37"/>
      <c r="FR887" s="37"/>
      <c r="FS887" s="37"/>
      <c r="FT887" s="37"/>
      <c r="FU887" s="37"/>
      <c r="FV887" s="37"/>
      <c r="FW887" s="37"/>
      <c r="FX887" s="37"/>
      <c r="FY887" s="37"/>
      <c r="FZ887" s="37"/>
      <c r="GA887" s="37"/>
      <c r="GB887" s="37"/>
      <c r="GC887" s="37"/>
      <c r="GD887" s="37"/>
      <c r="GE887" s="37"/>
      <c r="GF887" s="37"/>
      <c r="GG887" s="37"/>
      <c r="GH887" s="37"/>
      <c r="GI887" s="37"/>
      <c r="GJ887" s="37"/>
      <c r="GK887" s="37"/>
      <c r="GL887" s="37"/>
      <c r="GM887" s="37"/>
      <c r="GN887" s="37"/>
      <c r="GO887" s="37"/>
      <c r="GP887" s="37"/>
      <c r="GQ887" s="37"/>
      <c r="GR887" s="37"/>
      <c r="GS887" s="37"/>
      <c r="GT887" s="37"/>
      <c r="GU887" s="37"/>
      <c r="GV887" s="37"/>
      <c r="GW887" s="37"/>
      <c r="GX887" s="37"/>
      <c r="GY887" s="37"/>
      <c r="GZ887" s="37"/>
      <c r="HA887" s="37"/>
    </row>
    <row r="888" spans="1:209" s="39" customFormat="1" ht="25.5" customHeight="1" x14ac:dyDescent="0.25">
      <c r="A888" s="40" t="s">
        <v>243</v>
      </c>
      <c r="B888" s="197" t="s">
        <v>244</v>
      </c>
      <c r="C888" s="66"/>
      <c r="D888" s="10" t="s">
        <v>211</v>
      </c>
      <c r="E888" s="41" t="s">
        <v>105</v>
      </c>
      <c r="F888" s="41" t="s">
        <v>105</v>
      </c>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c r="AJ888" s="37"/>
      <c r="AK888" s="37"/>
      <c r="AL888" s="37"/>
      <c r="AM888" s="37"/>
      <c r="AN888" s="37"/>
      <c r="AO888" s="37"/>
      <c r="AP888" s="37"/>
      <c r="AQ888" s="37"/>
      <c r="AR888" s="37"/>
      <c r="AS888" s="37"/>
      <c r="AT888" s="37"/>
      <c r="AU888" s="37"/>
      <c r="AV888" s="37"/>
      <c r="AW888" s="37"/>
      <c r="AX888" s="37"/>
      <c r="AY888" s="37"/>
      <c r="AZ888" s="37"/>
      <c r="BA888" s="37"/>
      <c r="BB888" s="37"/>
      <c r="BC888" s="37"/>
      <c r="BD888" s="37"/>
      <c r="BE888" s="37"/>
      <c r="BF888" s="37"/>
      <c r="BG888" s="37"/>
      <c r="BH888" s="37"/>
      <c r="BI888" s="37"/>
      <c r="BJ888" s="37"/>
      <c r="BK888" s="37"/>
      <c r="BL888" s="37"/>
      <c r="BM888" s="37"/>
      <c r="BN888" s="37"/>
      <c r="BO888" s="37"/>
      <c r="BP888" s="37"/>
      <c r="BQ888" s="37"/>
      <c r="BR888" s="37"/>
      <c r="BS888" s="37"/>
      <c r="BT888" s="37"/>
      <c r="BU888" s="37"/>
      <c r="BV888" s="37"/>
      <c r="BW888" s="37"/>
      <c r="BX888" s="37"/>
      <c r="BY888" s="37"/>
      <c r="BZ888" s="37"/>
      <c r="CA888" s="37"/>
      <c r="CB888" s="37"/>
      <c r="CC888" s="37"/>
      <c r="CD888" s="37"/>
      <c r="CE888" s="37"/>
      <c r="CF888" s="37"/>
      <c r="CG888" s="37"/>
      <c r="CH888" s="37"/>
      <c r="CI888" s="37"/>
      <c r="CJ888" s="37"/>
      <c r="CK888" s="37"/>
      <c r="CL888" s="37"/>
      <c r="CM888" s="37"/>
      <c r="CN888" s="37"/>
      <c r="CO888" s="37"/>
      <c r="CP888" s="37"/>
      <c r="CQ888" s="37"/>
      <c r="CR888" s="37"/>
      <c r="CS888" s="37"/>
      <c r="CT888" s="37"/>
      <c r="CU888" s="37"/>
      <c r="CV888" s="37"/>
      <c r="CW888" s="37"/>
      <c r="CX888" s="37"/>
      <c r="CY888" s="37"/>
      <c r="CZ888" s="37"/>
      <c r="DA888" s="37"/>
      <c r="DB888" s="37"/>
      <c r="DC888" s="37"/>
      <c r="DD888" s="37"/>
      <c r="DE888" s="37"/>
      <c r="DF888" s="37"/>
      <c r="DG888" s="37"/>
      <c r="DH888" s="37"/>
      <c r="DI888" s="37"/>
      <c r="DJ888" s="37"/>
      <c r="DK888" s="37"/>
      <c r="DL888" s="37"/>
      <c r="DM888" s="37"/>
      <c r="DN888" s="37"/>
      <c r="DO888" s="37"/>
      <c r="DP888" s="37"/>
      <c r="DQ888" s="37"/>
      <c r="DR888" s="37"/>
      <c r="DS888" s="37"/>
      <c r="DT888" s="37"/>
      <c r="DU888" s="37"/>
      <c r="DV888" s="37"/>
      <c r="DW888" s="37"/>
      <c r="DX888" s="37"/>
      <c r="DY888" s="37"/>
      <c r="DZ888" s="37"/>
      <c r="EA888" s="37"/>
      <c r="EB888" s="37"/>
      <c r="EC888" s="37"/>
      <c r="ED888" s="37"/>
      <c r="EE888" s="37"/>
      <c r="EF888" s="37"/>
      <c r="EG888" s="37"/>
      <c r="EH888" s="37"/>
      <c r="EI888" s="37"/>
      <c r="EJ888" s="37"/>
      <c r="EK888" s="37"/>
      <c r="EL888" s="37"/>
      <c r="EM888" s="37"/>
      <c r="EN888" s="37"/>
      <c r="EO888" s="37"/>
      <c r="EP888" s="37"/>
      <c r="EQ888" s="37"/>
      <c r="ER888" s="37"/>
      <c r="ES888" s="37"/>
      <c r="ET888" s="37"/>
      <c r="EU888" s="37"/>
      <c r="EV888" s="37"/>
      <c r="EW888" s="37"/>
      <c r="EX888" s="37"/>
      <c r="EY888" s="37"/>
      <c r="EZ888" s="37"/>
      <c r="FA888" s="37"/>
      <c r="FB888" s="37"/>
      <c r="FC888" s="37"/>
      <c r="FD888" s="37"/>
      <c r="FE888" s="37"/>
      <c r="FF888" s="37"/>
      <c r="FG888" s="37"/>
      <c r="FH888" s="37"/>
      <c r="FI888" s="37"/>
      <c r="FJ888" s="37"/>
      <c r="FK888" s="37"/>
      <c r="FL888" s="37"/>
      <c r="FM888" s="37"/>
      <c r="FN888" s="37"/>
      <c r="FO888" s="37"/>
      <c r="FP888" s="37"/>
      <c r="FQ888" s="37"/>
      <c r="FR888" s="37"/>
      <c r="FS888" s="37"/>
      <c r="FT888" s="37"/>
      <c r="FU888" s="37"/>
      <c r="FV888" s="37"/>
      <c r="FW888" s="37"/>
      <c r="FX888" s="37"/>
      <c r="FY888" s="37"/>
      <c r="FZ888" s="37"/>
      <c r="GA888" s="37"/>
      <c r="GB888" s="37"/>
      <c r="GC888" s="37"/>
      <c r="GD888" s="37"/>
      <c r="GE888" s="37"/>
      <c r="GF888" s="37"/>
      <c r="GG888" s="37"/>
      <c r="GH888" s="37"/>
      <c r="GI888" s="37"/>
      <c r="GJ888" s="37"/>
      <c r="GK888" s="37"/>
      <c r="GL888" s="37"/>
      <c r="GM888" s="37"/>
      <c r="GN888" s="37"/>
      <c r="GO888" s="37"/>
      <c r="GP888" s="37"/>
      <c r="GQ888" s="37"/>
      <c r="GR888" s="37"/>
      <c r="GS888" s="37"/>
      <c r="GT888" s="37"/>
      <c r="GU888" s="37"/>
      <c r="GV888" s="37"/>
      <c r="GW888" s="37"/>
      <c r="GX888" s="37"/>
      <c r="GY888" s="37"/>
      <c r="GZ888" s="37"/>
      <c r="HA888" s="37"/>
    </row>
    <row r="889" spans="1:209" s="39" customFormat="1" ht="25.5" customHeight="1" x14ac:dyDescent="0.25">
      <c r="A889" s="40" t="s">
        <v>245</v>
      </c>
      <c r="B889" s="197" t="s">
        <v>174</v>
      </c>
      <c r="C889" s="66"/>
      <c r="D889" s="10" t="s">
        <v>211</v>
      </c>
      <c r="E889" s="41" t="s">
        <v>105</v>
      </c>
      <c r="F889" s="41" t="s">
        <v>105</v>
      </c>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c r="AJ889" s="37"/>
      <c r="AK889" s="37"/>
      <c r="AL889" s="37"/>
      <c r="AM889" s="37"/>
      <c r="AN889" s="37"/>
      <c r="AO889" s="37"/>
      <c r="AP889" s="37"/>
      <c r="AQ889" s="37"/>
      <c r="AR889" s="37"/>
      <c r="AS889" s="37"/>
      <c r="AT889" s="37"/>
      <c r="AU889" s="37"/>
      <c r="AV889" s="37"/>
      <c r="AW889" s="37"/>
      <c r="AX889" s="37"/>
      <c r="AY889" s="37"/>
      <c r="AZ889" s="37"/>
      <c r="BA889" s="37"/>
      <c r="BB889" s="37"/>
      <c r="BC889" s="37"/>
      <c r="BD889" s="37"/>
      <c r="BE889" s="37"/>
      <c r="BF889" s="37"/>
      <c r="BG889" s="37"/>
      <c r="BH889" s="37"/>
      <c r="BI889" s="37"/>
      <c r="BJ889" s="37"/>
      <c r="BK889" s="37"/>
      <c r="BL889" s="37"/>
      <c r="BM889" s="37"/>
      <c r="BN889" s="37"/>
      <c r="BO889" s="37"/>
      <c r="BP889" s="37"/>
      <c r="BQ889" s="37"/>
      <c r="BR889" s="37"/>
      <c r="BS889" s="37"/>
      <c r="BT889" s="37"/>
      <c r="BU889" s="37"/>
      <c r="BV889" s="37"/>
      <c r="BW889" s="37"/>
      <c r="BX889" s="37"/>
      <c r="BY889" s="37"/>
      <c r="BZ889" s="37"/>
      <c r="CA889" s="37"/>
      <c r="CB889" s="37"/>
      <c r="CC889" s="37"/>
      <c r="CD889" s="37"/>
      <c r="CE889" s="37"/>
      <c r="CF889" s="37"/>
      <c r="CG889" s="37"/>
      <c r="CH889" s="37"/>
      <c r="CI889" s="37"/>
      <c r="CJ889" s="37"/>
      <c r="CK889" s="37"/>
      <c r="CL889" s="37"/>
      <c r="CM889" s="37"/>
      <c r="CN889" s="37"/>
      <c r="CO889" s="37"/>
      <c r="CP889" s="37"/>
      <c r="CQ889" s="37"/>
      <c r="CR889" s="37"/>
      <c r="CS889" s="37"/>
      <c r="CT889" s="37"/>
      <c r="CU889" s="37"/>
      <c r="CV889" s="37"/>
      <c r="CW889" s="37"/>
      <c r="CX889" s="37"/>
      <c r="CY889" s="37"/>
      <c r="CZ889" s="37"/>
      <c r="DA889" s="37"/>
      <c r="DB889" s="37"/>
      <c r="DC889" s="37"/>
      <c r="DD889" s="37"/>
      <c r="DE889" s="37"/>
      <c r="DF889" s="37"/>
      <c r="DG889" s="37"/>
      <c r="DH889" s="37"/>
      <c r="DI889" s="37"/>
      <c r="DJ889" s="37"/>
      <c r="DK889" s="37"/>
      <c r="DL889" s="37"/>
      <c r="DM889" s="37"/>
      <c r="DN889" s="37"/>
      <c r="DO889" s="37"/>
      <c r="DP889" s="37"/>
      <c r="DQ889" s="37"/>
      <c r="DR889" s="37"/>
      <c r="DS889" s="37"/>
      <c r="DT889" s="37"/>
      <c r="DU889" s="37"/>
      <c r="DV889" s="37"/>
      <c r="DW889" s="37"/>
      <c r="DX889" s="37"/>
      <c r="DY889" s="37"/>
      <c r="DZ889" s="37"/>
      <c r="EA889" s="37"/>
      <c r="EB889" s="37"/>
      <c r="EC889" s="37"/>
      <c r="ED889" s="37"/>
      <c r="EE889" s="37"/>
      <c r="EF889" s="37"/>
      <c r="EG889" s="37"/>
      <c r="EH889" s="37"/>
      <c r="EI889" s="37"/>
      <c r="EJ889" s="37"/>
      <c r="EK889" s="37"/>
      <c r="EL889" s="37"/>
      <c r="EM889" s="37"/>
      <c r="EN889" s="37"/>
      <c r="EO889" s="37"/>
      <c r="EP889" s="37"/>
      <c r="EQ889" s="37"/>
      <c r="ER889" s="37"/>
      <c r="ES889" s="37"/>
      <c r="ET889" s="37"/>
      <c r="EU889" s="37"/>
      <c r="EV889" s="37"/>
      <c r="EW889" s="37"/>
      <c r="EX889" s="37"/>
      <c r="EY889" s="37"/>
      <c r="EZ889" s="37"/>
      <c r="FA889" s="37"/>
      <c r="FB889" s="37"/>
      <c r="FC889" s="37"/>
      <c r="FD889" s="37"/>
      <c r="FE889" s="37"/>
      <c r="FF889" s="37"/>
      <c r="FG889" s="37"/>
      <c r="FH889" s="37"/>
      <c r="FI889" s="37"/>
      <c r="FJ889" s="37"/>
      <c r="FK889" s="37"/>
      <c r="FL889" s="37"/>
      <c r="FM889" s="37"/>
      <c r="FN889" s="37"/>
      <c r="FO889" s="37"/>
      <c r="FP889" s="37"/>
      <c r="FQ889" s="37"/>
      <c r="FR889" s="37"/>
      <c r="FS889" s="37"/>
      <c r="FT889" s="37"/>
      <c r="FU889" s="37"/>
      <c r="FV889" s="37"/>
      <c r="FW889" s="37"/>
      <c r="FX889" s="37"/>
      <c r="FY889" s="37"/>
      <c r="FZ889" s="37"/>
      <c r="GA889" s="37"/>
      <c r="GB889" s="37"/>
      <c r="GC889" s="37"/>
      <c r="GD889" s="37"/>
      <c r="GE889" s="37"/>
      <c r="GF889" s="37"/>
      <c r="GG889" s="37"/>
      <c r="GH889" s="37"/>
      <c r="GI889" s="37"/>
      <c r="GJ889" s="37"/>
      <c r="GK889" s="37"/>
      <c r="GL889" s="37"/>
      <c r="GM889" s="37"/>
      <c r="GN889" s="37"/>
      <c r="GO889" s="37"/>
      <c r="GP889" s="37"/>
      <c r="GQ889" s="37"/>
      <c r="GR889" s="37"/>
      <c r="GS889" s="37"/>
      <c r="GT889" s="37"/>
      <c r="GU889" s="37"/>
      <c r="GV889" s="37"/>
      <c r="GW889" s="37"/>
      <c r="GX889" s="37"/>
      <c r="GY889" s="37"/>
      <c r="GZ889" s="37"/>
      <c r="HA889" s="37"/>
    </row>
    <row r="890" spans="1:209" s="39" customFormat="1" ht="38.25" x14ac:dyDescent="0.25">
      <c r="A890" s="193" t="s">
        <v>461</v>
      </c>
      <c r="B890" s="194" t="s">
        <v>1</v>
      </c>
      <c r="C890" s="195" t="s">
        <v>135</v>
      </c>
      <c r="D890" s="196" t="s">
        <v>3</v>
      </c>
      <c r="E890" s="196" t="s">
        <v>4</v>
      </c>
      <c r="F890" s="196" t="s">
        <v>5</v>
      </c>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c r="AJ890" s="37"/>
      <c r="AK890" s="37"/>
      <c r="AL890" s="37"/>
      <c r="AM890" s="37"/>
      <c r="AN890" s="37"/>
      <c r="AO890" s="37"/>
      <c r="AP890" s="37"/>
      <c r="AQ890" s="37"/>
      <c r="AR890" s="37"/>
      <c r="AS890" s="37"/>
      <c r="AT890" s="37"/>
      <c r="AU890" s="37"/>
      <c r="AV890" s="37"/>
      <c r="AW890" s="37"/>
      <c r="AX890" s="37"/>
      <c r="AY890" s="37"/>
      <c r="AZ890" s="37"/>
      <c r="BA890" s="37"/>
      <c r="BB890" s="37"/>
      <c r="BC890" s="37"/>
      <c r="BD890" s="37"/>
      <c r="BE890" s="37"/>
      <c r="BF890" s="37"/>
      <c r="BG890" s="37"/>
      <c r="BH890" s="37"/>
      <c r="BI890" s="37"/>
      <c r="BJ890" s="37"/>
      <c r="BK890" s="37"/>
      <c r="BL890" s="37"/>
      <c r="BM890" s="37"/>
      <c r="BN890" s="37"/>
      <c r="BO890" s="37"/>
      <c r="BP890" s="37"/>
      <c r="BQ890" s="37"/>
      <c r="BR890" s="37"/>
      <c r="BS890" s="37"/>
      <c r="BT890" s="37"/>
      <c r="BU890" s="37"/>
      <c r="BV890" s="37"/>
      <c r="BW890" s="37"/>
      <c r="BX890" s="37"/>
      <c r="BY890" s="37"/>
      <c r="BZ890" s="37"/>
      <c r="CA890" s="37"/>
      <c r="CB890" s="37"/>
      <c r="CC890" s="37"/>
      <c r="CD890" s="37"/>
      <c r="CE890" s="37"/>
      <c r="CF890" s="37"/>
      <c r="CG890" s="37"/>
      <c r="CH890" s="37"/>
      <c r="CI890" s="37"/>
      <c r="CJ890" s="37"/>
      <c r="CK890" s="37"/>
      <c r="CL890" s="37"/>
      <c r="CM890" s="37"/>
      <c r="CN890" s="37"/>
      <c r="CO890" s="37"/>
      <c r="CP890" s="37"/>
      <c r="CQ890" s="37"/>
      <c r="CR890" s="37"/>
      <c r="CS890" s="37"/>
      <c r="CT890" s="37"/>
      <c r="CU890" s="37"/>
      <c r="CV890" s="37"/>
      <c r="CW890" s="37"/>
      <c r="CX890" s="37"/>
      <c r="CY890" s="37"/>
      <c r="CZ890" s="37"/>
      <c r="DA890" s="37"/>
      <c r="DB890" s="37"/>
      <c r="DC890" s="37"/>
      <c r="DD890" s="37"/>
      <c r="DE890" s="37"/>
      <c r="DF890" s="37"/>
      <c r="DG890" s="37"/>
      <c r="DH890" s="37"/>
      <c r="DI890" s="37"/>
      <c r="DJ890" s="37"/>
      <c r="DK890" s="37"/>
      <c r="DL890" s="37"/>
      <c r="DM890" s="37"/>
      <c r="DN890" s="37"/>
      <c r="DO890" s="37"/>
      <c r="DP890" s="37"/>
      <c r="DQ890" s="37"/>
      <c r="DR890" s="37"/>
      <c r="DS890" s="37"/>
      <c r="DT890" s="37"/>
      <c r="DU890" s="37"/>
      <c r="DV890" s="37"/>
      <c r="DW890" s="37"/>
      <c r="DX890" s="37"/>
      <c r="DY890" s="37"/>
      <c r="DZ890" s="37"/>
      <c r="EA890" s="37"/>
      <c r="EB890" s="37"/>
      <c r="EC890" s="37"/>
      <c r="ED890" s="37"/>
      <c r="EE890" s="37"/>
      <c r="EF890" s="37"/>
      <c r="EG890" s="37"/>
      <c r="EH890" s="37"/>
      <c r="EI890" s="37"/>
      <c r="EJ890" s="37"/>
      <c r="EK890" s="37"/>
      <c r="EL890" s="37"/>
      <c r="EM890" s="37"/>
      <c r="EN890" s="37"/>
      <c r="EO890" s="37"/>
      <c r="EP890" s="37"/>
      <c r="EQ890" s="37"/>
      <c r="ER890" s="37"/>
      <c r="ES890" s="37"/>
      <c r="ET890" s="37"/>
      <c r="EU890" s="37"/>
      <c r="EV890" s="37"/>
      <c r="EW890" s="37"/>
      <c r="EX890" s="37"/>
      <c r="EY890" s="37"/>
      <c r="EZ890" s="37"/>
      <c r="FA890" s="37"/>
      <c r="FB890" s="37"/>
      <c r="FC890" s="37"/>
      <c r="FD890" s="37"/>
      <c r="FE890" s="37"/>
      <c r="FF890" s="37"/>
      <c r="FG890" s="37"/>
      <c r="FH890" s="37"/>
      <c r="FI890" s="37"/>
      <c r="FJ890" s="37"/>
      <c r="FK890" s="37"/>
      <c r="FL890" s="37"/>
      <c r="FM890" s="37"/>
      <c r="FN890" s="37"/>
      <c r="FO890" s="37"/>
      <c r="FP890" s="37"/>
      <c r="FQ890" s="37"/>
      <c r="FR890" s="37"/>
      <c r="FS890" s="37"/>
      <c r="FT890" s="37"/>
      <c r="FU890" s="37"/>
      <c r="FV890" s="37"/>
      <c r="FW890" s="37"/>
      <c r="FX890" s="37"/>
      <c r="FY890" s="37"/>
      <c r="FZ890" s="37"/>
      <c r="GA890" s="37"/>
      <c r="GB890" s="37"/>
      <c r="GC890" s="37"/>
      <c r="GD890" s="37"/>
      <c r="GE890" s="37"/>
      <c r="GF890" s="37"/>
      <c r="GG890" s="37"/>
      <c r="GH890" s="37"/>
      <c r="GI890" s="37"/>
      <c r="GJ890" s="37"/>
      <c r="GK890" s="37"/>
      <c r="GL890" s="37"/>
      <c r="GM890" s="37"/>
      <c r="GN890" s="37"/>
      <c r="GO890" s="37"/>
      <c r="GP890" s="37"/>
      <c r="GQ890" s="37"/>
      <c r="GR890" s="37"/>
      <c r="GS890" s="37"/>
      <c r="GT890" s="37"/>
      <c r="GU890" s="37"/>
      <c r="GV890" s="37"/>
      <c r="GW890" s="37"/>
      <c r="GX890" s="37"/>
      <c r="GY890" s="37"/>
      <c r="GZ890" s="37"/>
      <c r="HA890" s="37"/>
    </row>
    <row r="891" spans="1:209" s="39" customFormat="1" ht="25.5" customHeight="1" x14ac:dyDescent="0.25">
      <c r="A891" s="40" t="s">
        <v>462</v>
      </c>
      <c r="B891" s="197" t="s">
        <v>146</v>
      </c>
      <c r="C891" s="25">
        <f>3500/1.19</f>
        <v>2941.1764705882356</v>
      </c>
      <c r="D891" s="10" t="s">
        <v>361</v>
      </c>
      <c r="E891" s="41" t="s">
        <v>17</v>
      </c>
      <c r="F891" s="41" t="s">
        <v>10</v>
      </c>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c r="AJ891" s="37"/>
      <c r="AK891" s="37"/>
      <c r="AL891" s="37"/>
      <c r="AM891" s="37"/>
      <c r="AN891" s="37"/>
      <c r="AO891" s="37"/>
      <c r="AP891" s="37"/>
      <c r="AQ891" s="37"/>
      <c r="AR891" s="37"/>
      <c r="AS891" s="37"/>
      <c r="AT891" s="37"/>
      <c r="AU891" s="37"/>
      <c r="AV891" s="37"/>
      <c r="AW891" s="37"/>
      <c r="AX891" s="37"/>
      <c r="AY891" s="37"/>
      <c r="AZ891" s="37"/>
      <c r="BA891" s="37"/>
      <c r="BB891" s="37"/>
      <c r="BC891" s="37"/>
      <c r="BD891" s="37"/>
      <c r="BE891" s="37"/>
      <c r="BF891" s="37"/>
      <c r="BG891" s="37"/>
      <c r="BH891" s="37"/>
      <c r="BI891" s="37"/>
      <c r="BJ891" s="37"/>
      <c r="BK891" s="37"/>
      <c r="BL891" s="37"/>
      <c r="BM891" s="37"/>
      <c r="BN891" s="37"/>
      <c r="BO891" s="37"/>
      <c r="BP891" s="37"/>
      <c r="BQ891" s="37"/>
      <c r="BR891" s="37"/>
      <c r="BS891" s="37"/>
      <c r="BT891" s="37"/>
      <c r="BU891" s="37"/>
      <c r="BV891" s="37"/>
      <c r="BW891" s="37"/>
      <c r="BX891" s="37"/>
      <c r="BY891" s="37"/>
      <c r="BZ891" s="37"/>
      <c r="CA891" s="37"/>
      <c r="CB891" s="37"/>
      <c r="CC891" s="37"/>
      <c r="CD891" s="37"/>
      <c r="CE891" s="37"/>
      <c r="CF891" s="37"/>
      <c r="CG891" s="37"/>
      <c r="CH891" s="37"/>
      <c r="CI891" s="37"/>
      <c r="CJ891" s="37"/>
      <c r="CK891" s="37"/>
      <c r="CL891" s="37"/>
      <c r="CM891" s="37"/>
      <c r="CN891" s="37"/>
      <c r="CO891" s="37"/>
      <c r="CP891" s="37"/>
      <c r="CQ891" s="37"/>
      <c r="CR891" s="37"/>
      <c r="CS891" s="37"/>
      <c r="CT891" s="37"/>
      <c r="CU891" s="37"/>
      <c r="CV891" s="37"/>
      <c r="CW891" s="37"/>
      <c r="CX891" s="37"/>
      <c r="CY891" s="37"/>
      <c r="CZ891" s="37"/>
      <c r="DA891" s="37"/>
      <c r="DB891" s="37"/>
      <c r="DC891" s="37"/>
      <c r="DD891" s="37"/>
      <c r="DE891" s="37"/>
      <c r="DF891" s="37"/>
      <c r="DG891" s="37"/>
      <c r="DH891" s="37"/>
      <c r="DI891" s="37"/>
      <c r="DJ891" s="37"/>
      <c r="DK891" s="37"/>
      <c r="DL891" s="37"/>
      <c r="DM891" s="37"/>
      <c r="DN891" s="37"/>
      <c r="DO891" s="37"/>
      <c r="DP891" s="37"/>
      <c r="DQ891" s="37"/>
      <c r="DR891" s="37"/>
      <c r="DS891" s="37"/>
      <c r="DT891" s="37"/>
      <c r="DU891" s="37"/>
      <c r="DV891" s="37"/>
      <c r="DW891" s="37"/>
      <c r="DX891" s="37"/>
      <c r="DY891" s="37"/>
      <c r="DZ891" s="37"/>
      <c r="EA891" s="37"/>
      <c r="EB891" s="37"/>
      <c r="EC891" s="37"/>
      <c r="ED891" s="37"/>
      <c r="EE891" s="37"/>
      <c r="EF891" s="37"/>
      <c r="EG891" s="37"/>
      <c r="EH891" s="37"/>
      <c r="EI891" s="37"/>
      <c r="EJ891" s="37"/>
      <c r="EK891" s="37"/>
      <c r="EL891" s="37"/>
      <c r="EM891" s="37"/>
      <c r="EN891" s="37"/>
      <c r="EO891" s="37"/>
      <c r="EP891" s="37"/>
      <c r="EQ891" s="37"/>
      <c r="ER891" s="37"/>
      <c r="ES891" s="37"/>
      <c r="ET891" s="37"/>
      <c r="EU891" s="37"/>
      <c r="EV891" s="37"/>
      <c r="EW891" s="37"/>
      <c r="EX891" s="37"/>
      <c r="EY891" s="37"/>
      <c r="EZ891" s="37"/>
      <c r="FA891" s="37"/>
      <c r="FB891" s="37"/>
      <c r="FC891" s="37"/>
      <c r="FD891" s="37"/>
      <c r="FE891" s="37"/>
      <c r="FF891" s="37"/>
      <c r="FG891" s="37"/>
      <c r="FH891" s="37"/>
      <c r="FI891" s="37"/>
      <c r="FJ891" s="37"/>
      <c r="FK891" s="37"/>
      <c r="FL891" s="37"/>
      <c r="FM891" s="37"/>
      <c r="FN891" s="37"/>
      <c r="FO891" s="37"/>
      <c r="FP891" s="37"/>
      <c r="FQ891" s="37"/>
      <c r="FR891" s="37"/>
      <c r="FS891" s="37"/>
      <c r="FT891" s="37"/>
      <c r="FU891" s="37"/>
      <c r="FV891" s="37"/>
      <c r="FW891" s="37"/>
      <c r="FX891" s="37"/>
      <c r="FY891" s="37"/>
      <c r="FZ891" s="37"/>
      <c r="GA891" s="37"/>
      <c r="GB891" s="37"/>
      <c r="GC891" s="37"/>
      <c r="GD891" s="37"/>
      <c r="GE891" s="37"/>
      <c r="GF891" s="37"/>
      <c r="GG891" s="37"/>
      <c r="GH891" s="37"/>
      <c r="GI891" s="37"/>
      <c r="GJ891" s="37"/>
      <c r="GK891" s="37"/>
      <c r="GL891" s="37"/>
      <c r="GM891" s="37"/>
      <c r="GN891" s="37"/>
      <c r="GO891" s="37"/>
      <c r="GP891" s="37"/>
      <c r="GQ891" s="37"/>
      <c r="GR891" s="37"/>
      <c r="GS891" s="37"/>
      <c r="GT891" s="37"/>
      <c r="GU891" s="37"/>
      <c r="GV891" s="37"/>
      <c r="GW891" s="37"/>
      <c r="GX891" s="37"/>
      <c r="GY891" s="37"/>
      <c r="GZ891" s="37"/>
      <c r="HA891" s="37"/>
    </row>
    <row r="892" spans="1:209" s="39" customFormat="1" ht="25.5" customHeight="1" x14ac:dyDescent="0.25">
      <c r="A892" s="40" t="s">
        <v>832</v>
      </c>
      <c r="B892" s="197" t="s">
        <v>146</v>
      </c>
      <c r="C892" s="25">
        <v>2436.9699999999998</v>
      </c>
      <c r="D892" s="10" t="s">
        <v>361</v>
      </c>
      <c r="E892" s="41" t="s">
        <v>90</v>
      </c>
      <c r="F892" s="41" t="s">
        <v>91</v>
      </c>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c r="AJ892" s="37"/>
      <c r="AK892" s="37"/>
      <c r="AL892" s="37"/>
      <c r="AM892" s="37"/>
      <c r="AN892" s="37"/>
      <c r="AO892" s="37"/>
      <c r="AP892" s="37"/>
      <c r="AQ892" s="37"/>
      <c r="AR892" s="37"/>
      <c r="AS892" s="37"/>
      <c r="AT892" s="37"/>
      <c r="AU892" s="37"/>
      <c r="AV892" s="37"/>
      <c r="AW892" s="37"/>
      <c r="AX892" s="37"/>
      <c r="AY892" s="37"/>
      <c r="AZ892" s="37"/>
      <c r="BA892" s="37"/>
      <c r="BB892" s="37"/>
      <c r="BC892" s="37"/>
      <c r="BD892" s="37"/>
      <c r="BE892" s="37"/>
      <c r="BF892" s="37"/>
      <c r="BG892" s="37"/>
      <c r="BH892" s="37"/>
      <c r="BI892" s="37"/>
      <c r="BJ892" s="37"/>
      <c r="BK892" s="37"/>
      <c r="BL892" s="37"/>
      <c r="BM892" s="37"/>
      <c r="BN892" s="37"/>
      <c r="BO892" s="37"/>
      <c r="BP892" s="37"/>
      <c r="BQ892" s="37"/>
      <c r="BR892" s="37"/>
      <c r="BS892" s="37"/>
      <c r="BT892" s="37"/>
      <c r="BU892" s="37"/>
      <c r="BV892" s="37"/>
      <c r="BW892" s="37"/>
      <c r="BX892" s="37"/>
      <c r="BY892" s="37"/>
      <c r="BZ892" s="37"/>
      <c r="CA892" s="37"/>
      <c r="CB892" s="37"/>
      <c r="CC892" s="37"/>
      <c r="CD892" s="37"/>
      <c r="CE892" s="37"/>
      <c r="CF892" s="37"/>
      <c r="CG892" s="37"/>
      <c r="CH892" s="37"/>
      <c r="CI892" s="37"/>
      <c r="CJ892" s="37"/>
      <c r="CK892" s="37"/>
      <c r="CL892" s="37"/>
      <c r="CM892" s="37"/>
      <c r="CN892" s="37"/>
      <c r="CO892" s="37"/>
      <c r="CP892" s="37"/>
      <c r="CQ892" s="37"/>
      <c r="CR892" s="37"/>
      <c r="CS892" s="37"/>
      <c r="CT892" s="37"/>
      <c r="CU892" s="37"/>
      <c r="CV892" s="37"/>
      <c r="CW892" s="37"/>
      <c r="CX892" s="37"/>
      <c r="CY892" s="37"/>
      <c r="CZ892" s="37"/>
      <c r="DA892" s="37"/>
      <c r="DB892" s="37"/>
      <c r="DC892" s="37"/>
      <c r="DD892" s="37"/>
      <c r="DE892" s="37"/>
      <c r="DF892" s="37"/>
      <c r="DG892" s="37"/>
      <c r="DH892" s="37"/>
      <c r="DI892" s="37"/>
      <c r="DJ892" s="37"/>
      <c r="DK892" s="37"/>
      <c r="DL892" s="37"/>
      <c r="DM892" s="37"/>
      <c r="DN892" s="37"/>
      <c r="DO892" s="37"/>
      <c r="DP892" s="37"/>
      <c r="DQ892" s="37"/>
      <c r="DR892" s="37"/>
      <c r="DS892" s="37"/>
      <c r="DT892" s="37"/>
      <c r="DU892" s="37"/>
      <c r="DV892" s="37"/>
      <c r="DW892" s="37"/>
      <c r="DX892" s="37"/>
      <c r="DY892" s="37"/>
      <c r="DZ892" s="37"/>
      <c r="EA892" s="37"/>
      <c r="EB892" s="37"/>
      <c r="EC892" s="37"/>
      <c r="ED892" s="37"/>
      <c r="EE892" s="37"/>
      <c r="EF892" s="37"/>
      <c r="EG892" s="37"/>
      <c r="EH892" s="37"/>
      <c r="EI892" s="37"/>
      <c r="EJ892" s="37"/>
      <c r="EK892" s="37"/>
      <c r="EL892" s="37"/>
      <c r="EM892" s="37"/>
      <c r="EN892" s="37"/>
      <c r="EO892" s="37"/>
      <c r="EP892" s="37"/>
      <c r="EQ892" s="37"/>
      <c r="ER892" s="37"/>
      <c r="ES892" s="37"/>
      <c r="ET892" s="37"/>
      <c r="EU892" s="37"/>
      <c r="EV892" s="37"/>
      <c r="EW892" s="37"/>
      <c r="EX892" s="37"/>
      <c r="EY892" s="37"/>
      <c r="EZ892" s="37"/>
      <c r="FA892" s="37"/>
      <c r="FB892" s="37"/>
      <c r="FC892" s="37"/>
      <c r="FD892" s="37"/>
      <c r="FE892" s="37"/>
      <c r="FF892" s="37"/>
      <c r="FG892" s="37"/>
      <c r="FH892" s="37"/>
      <c r="FI892" s="37"/>
      <c r="FJ892" s="37"/>
      <c r="FK892" s="37"/>
      <c r="FL892" s="37"/>
      <c r="FM892" s="37"/>
      <c r="FN892" s="37"/>
      <c r="FO892" s="37"/>
      <c r="FP892" s="37"/>
      <c r="FQ892" s="37"/>
      <c r="FR892" s="37"/>
      <c r="FS892" s="37"/>
      <c r="FT892" s="37"/>
      <c r="FU892" s="37"/>
      <c r="FV892" s="37"/>
      <c r="FW892" s="37"/>
      <c r="FX892" s="37"/>
      <c r="FY892" s="37"/>
      <c r="FZ892" s="37"/>
      <c r="GA892" s="37"/>
      <c r="GB892" s="37"/>
      <c r="GC892" s="37"/>
      <c r="GD892" s="37"/>
      <c r="GE892" s="37"/>
      <c r="GF892" s="37"/>
      <c r="GG892" s="37"/>
      <c r="GH892" s="37"/>
      <c r="GI892" s="37"/>
      <c r="GJ892" s="37"/>
      <c r="GK892" s="37"/>
      <c r="GL892" s="37"/>
      <c r="GM892" s="37"/>
      <c r="GN892" s="37"/>
      <c r="GO892" s="37"/>
      <c r="GP892" s="37"/>
      <c r="GQ892" s="37"/>
      <c r="GR892" s="37"/>
      <c r="GS892" s="37"/>
      <c r="GT892" s="37"/>
      <c r="GU892" s="37"/>
      <c r="GV892" s="37"/>
      <c r="GW892" s="37"/>
      <c r="GX892" s="37"/>
      <c r="GY892" s="37"/>
      <c r="GZ892" s="37"/>
      <c r="HA892" s="37"/>
    </row>
    <row r="893" spans="1:209" s="39" customFormat="1" ht="33.75" customHeight="1" x14ac:dyDescent="0.25">
      <c r="A893" s="40" t="s">
        <v>464</v>
      </c>
      <c r="B893" s="197" t="s">
        <v>463</v>
      </c>
      <c r="C893" s="25">
        <v>13991</v>
      </c>
      <c r="D893" s="10" t="s">
        <v>361</v>
      </c>
      <c r="E893" s="41" t="s">
        <v>17</v>
      </c>
      <c r="F893" s="41" t="s">
        <v>10</v>
      </c>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c r="AJ893" s="37"/>
      <c r="AK893" s="37"/>
      <c r="AL893" s="37"/>
      <c r="AM893" s="37"/>
      <c r="AN893" s="37"/>
      <c r="AO893" s="37"/>
      <c r="AP893" s="37"/>
      <c r="AQ893" s="37"/>
      <c r="AR893" s="37"/>
      <c r="AS893" s="37"/>
      <c r="AT893" s="37"/>
      <c r="AU893" s="37"/>
      <c r="AV893" s="37"/>
      <c r="AW893" s="37"/>
      <c r="AX893" s="37"/>
      <c r="AY893" s="37"/>
      <c r="AZ893" s="37"/>
      <c r="BA893" s="37"/>
      <c r="BB893" s="37"/>
      <c r="BC893" s="37"/>
      <c r="BD893" s="37"/>
      <c r="BE893" s="37"/>
      <c r="BF893" s="37"/>
      <c r="BG893" s="37"/>
      <c r="BH893" s="37"/>
      <c r="BI893" s="37"/>
      <c r="BJ893" s="37"/>
      <c r="BK893" s="37"/>
      <c r="BL893" s="37"/>
      <c r="BM893" s="37"/>
      <c r="BN893" s="37"/>
      <c r="BO893" s="37"/>
      <c r="BP893" s="37"/>
      <c r="BQ893" s="37"/>
      <c r="BR893" s="37"/>
      <c r="BS893" s="37"/>
      <c r="BT893" s="37"/>
      <c r="BU893" s="37"/>
      <c r="BV893" s="37"/>
      <c r="BW893" s="37"/>
      <c r="BX893" s="37"/>
      <c r="BY893" s="37"/>
      <c r="BZ893" s="37"/>
      <c r="CA893" s="37"/>
      <c r="CB893" s="37"/>
      <c r="CC893" s="37"/>
      <c r="CD893" s="37"/>
      <c r="CE893" s="37"/>
      <c r="CF893" s="37"/>
      <c r="CG893" s="37"/>
      <c r="CH893" s="37"/>
      <c r="CI893" s="37"/>
      <c r="CJ893" s="37"/>
      <c r="CK893" s="37"/>
      <c r="CL893" s="37"/>
      <c r="CM893" s="37"/>
      <c r="CN893" s="37"/>
      <c r="CO893" s="37"/>
      <c r="CP893" s="37"/>
      <c r="CQ893" s="37"/>
      <c r="CR893" s="37"/>
      <c r="CS893" s="37"/>
      <c r="CT893" s="37"/>
      <c r="CU893" s="37"/>
      <c r="CV893" s="37"/>
      <c r="CW893" s="37"/>
      <c r="CX893" s="37"/>
      <c r="CY893" s="37"/>
      <c r="CZ893" s="37"/>
      <c r="DA893" s="37"/>
      <c r="DB893" s="37"/>
      <c r="DC893" s="37"/>
      <c r="DD893" s="37"/>
      <c r="DE893" s="37"/>
      <c r="DF893" s="37"/>
      <c r="DG893" s="37"/>
      <c r="DH893" s="37"/>
      <c r="DI893" s="37"/>
      <c r="DJ893" s="37"/>
      <c r="DK893" s="37"/>
      <c r="DL893" s="37"/>
      <c r="DM893" s="37"/>
      <c r="DN893" s="37"/>
      <c r="DO893" s="37"/>
      <c r="DP893" s="37"/>
      <c r="DQ893" s="37"/>
      <c r="DR893" s="37"/>
      <c r="DS893" s="37"/>
      <c r="DT893" s="37"/>
      <c r="DU893" s="37"/>
      <c r="DV893" s="37"/>
      <c r="DW893" s="37"/>
      <c r="DX893" s="37"/>
      <c r="DY893" s="37"/>
      <c r="DZ893" s="37"/>
      <c r="EA893" s="37"/>
      <c r="EB893" s="37"/>
      <c r="EC893" s="37"/>
      <c r="ED893" s="37"/>
      <c r="EE893" s="37"/>
      <c r="EF893" s="37"/>
      <c r="EG893" s="37"/>
      <c r="EH893" s="37"/>
      <c r="EI893" s="37"/>
      <c r="EJ893" s="37"/>
      <c r="EK893" s="37"/>
      <c r="EL893" s="37"/>
      <c r="EM893" s="37"/>
      <c r="EN893" s="37"/>
      <c r="EO893" s="37"/>
      <c r="EP893" s="37"/>
      <c r="EQ893" s="37"/>
      <c r="ER893" s="37"/>
      <c r="ES893" s="37"/>
      <c r="ET893" s="37"/>
      <c r="EU893" s="37"/>
      <c r="EV893" s="37"/>
      <c r="EW893" s="37"/>
      <c r="EX893" s="37"/>
      <c r="EY893" s="37"/>
      <c r="EZ893" s="37"/>
      <c r="FA893" s="37"/>
      <c r="FB893" s="37"/>
      <c r="FC893" s="37"/>
      <c r="FD893" s="37"/>
      <c r="FE893" s="37"/>
      <c r="FF893" s="37"/>
      <c r="FG893" s="37"/>
      <c r="FH893" s="37"/>
      <c r="FI893" s="37"/>
      <c r="FJ893" s="37"/>
      <c r="FK893" s="37"/>
      <c r="FL893" s="37"/>
      <c r="FM893" s="37"/>
      <c r="FN893" s="37"/>
      <c r="FO893" s="37"/>
      <c r="FP893" s="37"/>
      <c r="FQ893" s="37"/>
      <c r="FR893" s="37"/>
      <c r="FS893" s="37"/>
      <c r="FT893" s="37"/>
      <c r="FU893" s="37"/>
      <c r="FV893" s="37"/>
      <c r="FW893" s="37"/>
      <c r="FX893" s="37"/>
      <c r="FY893" s="37"/>
      <c r="FZ893" s="37"/>
      <c r="GA893" s="37"/>
      <c r="GB893" s="37"/>
      <c r="GC893" s="37"/>
      <c r="GD893" s="37"/>
      <c r="GE893" s="37"/>
      <c r="GF893" s="37"/>
      <c r="GG893" s="37"/>
      <c r="GH893" s="37"/>
      <c r="GI893" s="37"/>
      <c r="GJ893" s="37"/>
      <c r="GK893" s="37"/>
      <c r="GL893" s="37"/>
      <c r="GM893" s="37"/>
      <c r="GN893" s="37"/>
      <c r="GO893" s="37"/>
      <c r="GP893" s="37"/>
      <c r="GQ893" s="37"/>
      <c r="GR893" s="37"/>
      <c r="GS893" s="37"/>
      <c r="GT893" s="37"/>
      <c r="GU893" s="37"/>
      <c r="GV893" s="37"/>
      <c r="GW893" s="37"/>
      <c r="GX893" s="37"/>
      <c r="GY893" s="37"/>
      <c r="GZ893" s="37"/>
      <c r="HA893" s="37"/>
    </row>
    <row r="894" spans="1:209" s="39" customFormat="1" ht="26.25" customHeight="1" x14ac:dyDescent="0.25">
      <c r="A894" s="40" t="s">
        <v>480</v>
      </c>
      <c r="B894" s="197" t="s">
        <v>26</v>
      </c>
      <c r="C894" s="76">
        <v>2000</v>
      </c>
      <c r="D894" s="10" t="s">
        <v>361</v>
      </c>
      <c r="E894" s="41" t="s">
        <v>17</v>
      </c>
      <c r="F894" s="41" t="s">
        <v>10</v>
      </c>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c r="AJ894" s="37"/>
      <c r="AK894" s="37"/>
      <c r="AL894" s="37"/>
      <c r="AM894" s="37"/>
      <c r="AN894" s="37"/>
      <c r="AO894" s="37"/>
      <c r="AP894" s="37"/>
      <c r="AQ894" s="37"/>
      <c r="AR894" s="37"/>
      <c r="AS894" s="37"/>
      <c r="AT894" s="37"/>
      <c r="AU894" s="37"/>
      <c r="AV894" s="37"/>
      <c r="AW894" s="37"/>
      <c r="AX894" s="37"/>
      <c r="AY894" s="37"/>
      <c r="AZ894" s="37"/>
      <c r="BA894" s="37"/>
      <c r="BB894" s="37"/>
      <c r="BC894" s="37"/>
      <c r="BD894" s="37"/>
      <c r="BE894" s="37"/>
      <c r="BF894" s="37"/>
      <c r="BG894" s="37"/>
      <c r="BH894" s="37"/>
      <c r="BI894" s="37"/>
      <c r="BJ894" s="37"/>
      <c r="BK894" s="37"/>
      <c r="BL894" s="37"/>
      <c r="BM894" s="37"/>
      <c r="BN894" s="37"/>
      <c r="BO894" s="37"/>
      <c r="BP894" s="37"/>
      <c r="BQ894" s="37"/>
      <c r="BR894" s="37"/>
      <c r="BS894" s="37"/>
      <c r="BT894" s="37"/>
      <c r="BU894" s="37"/>
      <c r="BV894" s="37"/>
      <c r="BW894" s="37"/>
      <c r="BX894" s="37"/>
      <c r="BY894" s="37"/>
      <c r="BZ894" s="37"/>
      <c r="CA894" s="37"/>
      <c r="CB894" s="37"/>
      <c r="CC894" s="37"/>
      <c r="CD894" s="37"/>
      <c r="CE894" s="37"/>
      <c r="CF894" s="37"/>
      <c r="CG894" s="37"/>
      <c r="CH894" s="37"/>
      <c r="CI894" s="37"/>
      <c r="CJ894" s="37"/>
      <c r="CK894" s="37"/>
      <c r="CL894" s="37"/>
      <c r="CM894" s="37"/>
      <c r="CN894" s="37"/>
      <c r="CO894" s="37"/>
      <c r="CP894" s="37"/>
      <c r="CQ894" s="37"/>
      <c r="CR894" s="37"/>
      <c r="CS894" s="37"/>
      <c r="CT894" s="37"/>
      <c r="CU894" s="37"/>
      <c r="CV894" s="37"/>
      <c r="CW894" s="37"/>
      <c r="CX894" s="37"/>
      <c r="CY894" s="37"/>
      <c r="CZ894" s="37"/>
      <c r="DA894" s="37"/>
      <c r="DB894" s="37"/>
      <c r="DC894" s="37"/>
      <c r="DD894" s="37"/>
      <c r="DE894" s="37"/>
      <c r="DF894" s="37"/>
      <c r="DG894" s="37"/>
      <c r="DH894" s="37"/>
      <c r="DI894" s="37"/>
      <c r="DJ894" s="37"/>
      <c r="DK894" s="37"/>
      <c r="DL894" s="37"/>
      <c r="DM894" s="37"/>
      <c r="DN894" s="37"/>
      <c r="DO894" s="37"/>
      <c r="DP894" s="37"/>
      <c r="DQ894" s="37"/>
      <c r="DR894" s="37"/>
      <c r="DS894" s="37"/>
      <c r="DT894" s="37"/>
      <c r="DU894" s="37"/>
      <c r="DV894" s="37"/>
      <c r="DW894" s="37"/>
      <c r="DX894" s="37"/>
      <c r="DY894" s="37"/>
      <c r="DZ894" s="37"/>
      <c r="EA894" s="37"/>
      <c r="EB894" s="37"/>
      <c r="EC894" s="37"/>
      <c r="ED894" s="37"/>
      <c r="EE894" s="37"/>
      <c r="EF894" s="37"/>
      <c r="EG894" s="37"/>
      <c r="EH894" s="37"/>
      <c r="EI894" s="37"/>
      <c r="EJ894" s="37"/>
      <c r="EK894" s="37"/>
      <c r="EL894" s="37"/>
      <c r="EM894" s="37"/>
      <c r="EN894" s="37"/>
      <c r="EO894" s="37"/>
      <c r="EP894" s="37"/>
      <c r="EQ894" s="37"/>
      <c r="ER894" s="37"/>
      <c r="ES894" s="37"/>
      <c r="ET894" s="37"/>
      <c r="EU894" s="37"/>
      <c r="EV894" s="37"/>
      <c r="EW894" s="37"/>
      <c r="EX894" s="37"/>
      <c r="EY894" s="37"/>
      <c r="EZ894" s="37"/>
      <c r="FA894" s="37"/>
      <c r="FB894" s="37"/>
      <c r="FC894" s="37"/>
      <c r="FD894" s="37"/>
      <c r="FE894" s="37"/>
      <c r="FF894" s="37"/>
      <c r="FG894" s="37"/>
      <c r="FH894" s="37"/>
      <c r="FI894" s="37"/>
      <c r="FJ894" s="37"/>
      <c r="FK894" s="37"/>
      <c r="FL894" s="37"/>
      <c r="FM894" s="37"/>
      <c r="FN894" s="37"/>
      <c r="FO894" s="37"/>
      <c r="FP894" s="37"/>
      <c r="FQ894" s="37"/>
      <c r="FR894" s="37"/>
      <c r="FS894" s="37"/>
      <c r="FT894" s="37"/>
      <c r="FU894" s="37"/>
      <c r="FV894" s="37"/>
      <c r="FW894" s="37"/>
      <c r="FX894" s="37"/>
      <c r="FY894" s="37"/>
      <c r="FZ894" s="37"/>
      <c r="GA894" s="37"/>
      <c r="GB894" s="37"/>
      <c r="GC894" s="37"/>
      <c r="GD894" s="37"/>
      <c r="GE894" s="37"/>
      <c r="GF894" s="37"/>
      <c r="GG894" s="37"/>
      <c r="GH894" s="37"/>
      <c r="GI894" s="37"/>
      <c r="GJ894" s="37"/>
      <c r="GK894" s="37"/>
      <c r="GL894" s="37"/>
      <c r="GM894" s="37"/>
      <c r="GN894" s="37"/>
      <c r="GO894" s="37"/>
      <c r="GP894" s="37"/>
      <c r="GQ894" s="37"/>
      <c r="GR894" s="37"/>
      <c r="GS894" s="37"/>
      <c r="GT894" s="37"/>
      <c r="GU894" s="37"/>
      <c r="GV894" s="37"/>
      <c r="GW894" s="37"/>
      <c r="GX894" s="37"/>
      <c r="GY894" s="37"/>
      <c r="GZ894" s="37"/>
      <c r="HA894" s="37"/>
    </row>
    <row r="895" spans="1:209" s="39" customFormat="1" ht="38.25" x14ac:dyDescent="0.25">
      <c r="A895" s="193" t="s">
        <v>1150</v>
      </c>
      <c r="B895" s="194" t="s">
        <v>1</v>
      </c>
      <c r="C895" s="195" t="s">
        <v>135</v>
      </c>
      <c r="D895" s="196" t="s">
        <v>3</v>
      </c>
      <c r="E895" s="196" t="s">
        <v>4</v>
      </c>
      <c r="F895" s="196" t="s">
        <v>5</v>
      </c>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c r="AJ895" s="37"/>
      <c r="AK895" s="37"/>
      <c r="AL895" s="37"/>
      <c r="AM895" s="37"/>
      <c r="AN895" s="37"/>
      <c r="AO895" s="37"/>
      <c r="AP895" s="37"/>
      <c r="AQ895" s="37"/>
      <c r="AR895" s="37"/>
      <c r="AS895" s="37"/>
      <c r="AT895" s="37"/>
      <c r="AU895" s="37"/>
      <c r="AV895" s="37"/>
      <c r="AW895" s="37"/>
      <c r="AX895" s="37"/>
      <c r="AY895" s="37"/>
      <c r="AZ895" s="37"/>
      <c r="BA895" s="37"/>
      <c r="BB895" s="37"/>
      <c r="BC895" s="37"/>
      <c r="BD895" s="37"/>
      <c r="BE895" s="37"/>
      <c r="BF895" s="37"/>
      <c r="BG895" s="37"/>
      <c r="BH895" s="37"/>
      <c r="BI895" s="37"/>
      <c r="BJ895" s="37"/>
      <c r="BK895" s="37"/>
      <c r="BL895" s="37"/>
      <c r="BM895" s="37"/>
      <c r="BN895" s="37"/>
      <c r="BO895" s="37"/>
      <c r="BP895" s="37"/>
      <c r="BQ895" s="37"/>
      <c r="BR895" s="37"/>
      <c r="BS895" s="37"/>
      <c r="BT895" s="37"/>
      <c r="BU895" s="37"/>
      <c r="BV895" s="37"/>
      <c r="BW895" s="37"/>
      <c r="BX895" s="37"/>
      <c r="BY895" s="37"/>
      <c r="BZ895" s="37"/>
      <c r="CA895" s="37"/>
      <c r="CB895" s="37"/>
      <c r="CC895" s="37"/>
      <c r="CD895" s="37"/>
      <c r="CE895" s="37"/>
      <c r="CF895" s="37"/>
      <c r="CG895" s="37"/>
      <c r="CH895" s="37"/>
      <c r="CI895" s="37"/>
      <c r="CJ895" s="37"/>
      <c r="CK895" s="37"/>
      <c r="CL895" s="37"/>
      <c r="CM895" s="37"/>
      <c r="CN895" s="37"/>
      <c r="CO895" s="37"/>
      <c r="CP895" s="37"/>
      <c r="CQ895" s="37"/>
      <c r="CR895" s="37"/>
      <c r="CS895" s="37"/>
      <c r="CT895" s="37"/>
      <c r="CU895" s="37"/>
      <c r="CV895" s="37"/>
      <c r="CW895" s="37"/>
      <c r="CX895" s="37"/>
      <c r="CY895" s="37"/>
      <c r="CZ895" s="37"/>
      <c r="DA895" s="37"/>
      <c r="DB895" s="37"/>
      <c r="DC895" s="37"/>
      <c r="DD895" s="37"/>
      <c r="DE895" s="37"/>
      <c r="DF895" s="37"/>
      <c r="DG895" s="37"/>
      <c r="DH895" s="37"/>
      <c r="DI895" s="37"/>
      <c r="DJ895" s="37"/>
      <c r="DK895" s="37"/>
      <c r="DL895" s="37"/>
      <c r="DM895" s="37"/>
      <c r="DN895" s="37"/>
      <c r="DO895" s="37"/>
      <c r="DP895" s="37"/>
      <c r="DQ895" s="37"/>
      <c r="DR895" s="37"/>
      <c r="DS895" s="37"/>
      <c r="DT895" s="37"/>
      <c r="DU895" s="37"/>
      <c r="DV895" s="37"/>
      <c r="DW895" s="37"/>
      <c r="DX895" s="37"/>
      <c r="DY895" s="37"/>
      <c r="DZ895" s="37"/>
      <c r="EA895" s="37"/>
      <c r="EB895" s="37"/>
      <c r="EC895" s="37"/>
      <c r="ED895" s="37"/>
      <c r="EE895" s="37"/>
      <c r="EF895" s="37"/>
      <c r="EG895" s="37"/>
      <c r="EH895" s="37"/>
      <c r="EI895" s="37"/>
      <c r="EJ895" s="37"/>
      <c r="EK895" s="37"/>
      <c r="EL895" s="37"/>
      <c r="EM895" s="37"/>
      <c r="EN895" s="37"/>
      <c r="EO895" s="37"/>
      <c r="EP895" s="37"/>
      <c r="EQ895" s="37"/>
      <c r="ER895" s="37"/>
      <c r="ES895" s="37"/>
      <c r="ET895" s="37"/>
      <c r="EU895" s="37"/>
      <c r="EV895" s="37"/>
      <c r="EW895" s="37"/>
      <c r="EX895" s="37"/>
      <c r="EY895" s="37"/>
      <c r="EZ895" s="37"/>
      <c r="FA895" s="37"/>
      <c r="FB895" s="37"/>
      <c r="FC895" s="37"/>
      <c r="FD895" s="37"/>
      <c r="FE895" s="37"/>
      <c r="FF895" s="37"/>
      <c r="FG895" s="37"/>
      <c r="FH895" s="37"/>
      <c r="FI895" s="37"/>
      <c r="FJ895" s="37"/>
      <c r="FK895" s="37"/>
      <c r="FL895" s="37"/>
      <c r="FM895" s="37"/>
      <c r="FN895" s="37"/>
      <c r="FO895" s="37"/>
      <c r="FP895" s="37"/>
      <c r="FQ895" s="37"/>
      <c r="FR895" s="37"/>
      <c r="FS895" s="37"/>
      <c r="FT895" s="37"/>
      <c r="FU895" s="37"/>
      <c r="FV895" s="37"/>
      <c r="FW895" s="37"/>
      <c r="FX895" s="37"/>
      <c r="FY895" s="37"/>
      <c r="FZ895" s="37"/>
      <c r="GA895" s="37"/>
      <c r="GB895" s="37"/>
      <c r="GC895" s="37"/>
      <c r="GD895" s="37"/>
      <c r="GE895" s="37"/>
      <c r="GF895" s="37"/>
      <c r="GG895" s="37"/>
      <c r="GH895" s="37"/>
      <c r="GI895" s="37"/>
      <c r="GJ895" s="37"/>
      <c r="GK895" s="37"/>
      <c r="GL895" s="37"/>
      <c r="GM895" s="37"/>
      <c r="GN895" s="37"/>
      <c r="GO895" s="37"/>
      <c r="GP895" s="37"/>
      <c r="GQ895" s="37"/>
      <c r="GR895" s="37"/>
      <c r="GS895" s="37"/>
      <c r="GT895" s="37"/>
      <c r="GU895" s="37"/>
      <c r="GV895" s="37"/>
      <c r="GW895" s="37"/>
      <c r="GX895" s="37"/>
      <c r="GY895" s="37"/>
      <c r="GZ895" s="37"/>
      <c r="HA895" s="37"/>
    </row>
    <row r="896" spans="1:209" s="39" customFormat="1" ht="30.75" customHeight="1" x14ac:dyDescent="0.25">
      <c r="A896" s="40" t="s">
        <v>1151</v>
      </c>
      <c r="B896" s="197" t="s">
        <v>1152</v>
      </c>
      <c r="C896" s="25">
        <v>3850</v>
      </c>
      <c r="D896" s="10" t="s">
        <v>361</v>
      </c>
      <c r="E896" s="41" t="s">
        <v>37</v>
      </c>
      <c r="F896" s="41" t="s">
        <v>38</v>
      </c>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37"/>
      <c r="AN896" s="37"/>
      <c r="AO896" s="37"/>
      <c r="AP896" s="37"/>
      <c r="AQ896" s="37"/>
      <c r="AR896" s="37"/>
      <c r="AS896" s="37"/>
      <c r="AT896" s="37"/>
      <c r="AU896" s="37"/>
      <c r="AV896" s="37"/>
      <c r="AW896" s="37"/>
      <c r="AX896" s="37"/>
      <c r="AY896" s="37"/>
      <c r="AZ896" s="37"/>
      <c r="BA896" s="37"/>
      <c r="BB896" s="37"/>
      <c r="BC896" s="37"/>
      <c r="BD896" s="37"/>
      <c r="BE896" s="37"/>
      <c r="BF896" s="37"/>
      <c r="BG896" s="37"/>
      <c r="BH896" s="37"/>
      <c r="BI896" s="37"/>
      <c r="BJ896" s="37"/>
      <c r="BK896" s="37"/>
      <c r="BL896" s="37"/>
      <c r="BM896" s="37"/>
      <c r="BN896" s="37"/>
      <c r="BO896" s="37"/>
      <c r="BP896" s="37"/>
      <c r="BQ896" s="37"/>
      <c r="BR896" s="37"/>
      <c r="BS896" s="37"/>
      <c r="BT896" s="37"/>
      <c r="BU896" s="37"/>
      <c r="BV896" s="37"/>
      <c r="BW896" s="37"/>
      <c r="BX896" s="37"/>
      <c r="BY896" s="37"/>
      <c r="BZ896" s="37"/>
      <c r="CA896" s="37"/>
      <c r="CB896" s="37"/>
      <c r="CC896" s="37"/>
      <c r="CD896" s="37"/>
      <c r="CE896" s="37"/>
      <c r="CF896" s="37"/>
      <c r="CG896" s="37"/>
      <c r="CH896" s="37"/>
      <c r="CI896" s="37"/>
      <c r="CJ896" s="37"/>
      <c r="CK896" s="37"/>
      <c r="CL896" s="37"/>
      <c r="CM896" s="37"/>
      <c r="CN896" s="37"/>
      <c r="CO896" s="37"/>
      <c r="CP896" s="37"/>
      <c r="CQ896" s="37"/>
      <c r="CR896" s="37"/>
      <c r="CS896" s="37"/>
      <c r="CT896" s="37"/>
      <c r="CU896" s="37"/>
      <c r="CV896" s="37"/>
      <c r="CW896" s="37"/>
      <c r="CX896" s="37"/>
      <c r="CY896" s="37"/>
      <c r="CZ896" s="37"/>
      <c r="DA896" s="37"/>
      <c r="DB896" s="37"/>
      <c r="DC896" s="37"/>
      <c r="DD896" s="37"/>
      <c r="DE896" s="37"/>
      <c r="DF896" s="37"/>
      <c r="DG896" s="37"/>
      <c r="DH896" s="37"/>
      <c r="DI896" s="37"/>
      <c r="DJ896" s="37"/>
      <c r="DK896" s="37"/>
      <c r="DL896" s="37"/>
      <c r="DM896" s="37"/>
      <c r="DN896" s="37"/>
      <c r="DO896" s="37"/>
      <c r="DP896" s="37"/>
      <c r="DQ896" s="37"/>
      <c r="DR896" s="37"/>
      <c r="DS896" s="37"/>
      <c r="DT896" s="37"/>
      <c r="DU896" s="37"/>
      <c r="DV896" s="37"/>
      <c r="DW896" s="37"/>
      <c r="DX896" s="37"/>
      <c r="DY896" s="37"/>
      <c r="DZ896" s="37"/>
      <c r="EA896" s="37"/>
      <c r="EB896" s="37"/>
      <c r="EC896" s="37"/>
      <c r="ED896" s="37"/>
      <c r="EE896" s="37"/>
      <c r="EF896" s="37"/>
      <c r="EG896" s="37"/>
      <c r="EH896" s="37"/>
      <c r="EI896" s="37"/>
      <c r="EJ896" s="37"/>
      <c r="EK896" s="37"/>
      <c r="EL896" s="37"/>
      <c r="EM896" s="37"/>
      <c r="EN896" s="37"/>
      <c r="EO896" s="37"/>
      <c r="EP896" s="37"/>
      <c r="EQ896" s="37"/>
      <c r="ER896" s="37"/>
      <c r="ES896" s="37"/>
      <c r="ET896" s="37"/>
      <c r="EU896" s="37"/>
      <c r="EV896" s="37"/>
      <c r="EW896" s="37"/>
      <c r="EX896" s="37"/>
      <c r="EY896" s="37"/>
      <c r="EZ896" s="37"/>
      <c r="FA896" s="37"/>
      <c r="FB896" s="37"/>
      <c r="FC896" s="37"/>
      <c r="FD896" s="37"/>
      <c r="FE896" s="37"/>
      <c r="FF896" s="37"/>
      <c r="FG896" s="37"/>
      <c r="FH896" s="37"/>
      <c r="FI896" s="37"/>
      <c r="FJ896" s="37"/>
      <c r="FK896" s="37"/>
      <c r="FL896" s="37"/>
      <c r="FM896" s="37"/>
      <c r="FN896" s="37"/>
      <c r="FO896" s="37"/>
      <c r="FP896" s="37"/>
      <c r="FQ896" s="37"/>
      <c r="FR896" s="37"/>
      <c r="FS896" s="37"/>
      <c r="FT896" s="37"/>
      <c r="FU896" s="37"/>
      <c r="FV896" s="37"/>
      <c r="FW896" s="37"/>
      <c r="FX896" s="37"/>
      <c r="FY896" s="37"/>
      <c r="FZ896" s="37"/>
      <c r="GA896" s="37"/>
      <c r="GB896" s="37"/>
      <c r="GC896" s="37"/>
      <c r="GD896" s="37"/>
      <c r="GE896" s="37"/>
      <c r="GF896" s="37"/>
      <c r="GG896" s="37"/>
      <c r="GH896" s="37"/>
      <c r="GI896" s="37"/>
      <c r="GJ896" s="37"/>
      <c r="GK896" s="37"/>
      <c r="GL896" s="37"/>
      <c r="GM896" s="37"/>
      <c r="GN896" s="37"/>
      <c r="GO896" s="37"/>
      <c r="GP896" s="37"/>
      <c r="GQ896" s="37"/>
      <c r="GR896" s="37"/>
      <c r="GS896" s="37"/>
      <c r="GT896" s="37"/>
      <c r="GU896" s="37"/>
      <c r="GV896" s="37"/>
      <c r="GW896" s="37"/>
      <c r="GX896" s="37"/>
      <c r="GY896" s="37"/>
      <c r="GZ896" s="37"/>
      <c r="HA896" s="37"/>
    </row>
    <row r="897" spans="1:209" s="39" customFormat="1" ht="38.25" x14ac:dyDescent="0.25">
      <c r="A897" s="193" t="s">
        <v>977</v>
      </c>
      <c r="B897" s="194" t="s">
        <v>1</v>
      </c>
      <c r="C897" s="195" t="s">
        <v>135</v>
      </c>
      <c r="D897" s="196" t="s">
        <v>3</v>
      </c>
      <c r="E897" s="196" t="s">
        <v>4</v>
      </c>
      <c r="F897" s="196" t="s">
        <v>5</v>
      </c>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c r="AJ897" s="37"/>
      <c r="AK897" s="37"/>
      <c r="AL897" s="37"/>
      <c r="AM897" s="37"/>
      <c r="AN897" s="37"/>
      <c r="AO897" s="37"/>
      <c r="AP897" s="37"/>
      <c r="AQ897" s="37"/>
      <c r="AR897" s="37"/>
      <c r="AS897" s="37"/>
      <c r="AT897" s="37"/>
      <c r="AU897" s="37"/>
      <c r="AV897" s="37"/>
      <c r="AW897" s="37"/>
      <c r="AX897" s="37"/>
      <c r="AY897" s="37"/>
      <c r="AZ897" s="37"/>
      <c r="BA897" s="37"/>
      <c r="BB897" s="37"/>
      <c r="BC897" s="37"/>
      <c r="BD897" s="37"/>
      <c r="BE897" s="37"/>
      <c r="BF897" s="37"/>
      <c r="BG897" s="37"/>
      <c r="BH897" s="37"/>
      <c r="BI897" s="37"/>
      <c r="BJ897" s="37"/>
      <c r="BK897" s="37"/>
      <c r="BL897" s="37"/>
      <c r="BM897" s="37"/>
      <c r="BN897" s="37"/>
      <c r="BO897" s="37"/>
      <c r="BP897" s="37"/>
      <c r="BQ897" s="37"/>
      <c r="BR897" s="37"/>
      <c r="BS897" s="37"/>
      <c r="BT897" s="37"/>
      <c r="BU897" s="37"/>
      <c r="BV897" s="37"/>
      <c r="BW897" s="37"/>
      <c r="BX897" s="37"/>
      <c r="BY897" s="37"/>
      <c r="BZ897" s="37"/>
      <c r="CA897" s="37"/>
      <c r="CB897" s="37"/>
      <c r="CC897" s="37"/>
      <c r="CD897" s="37"/>
      <c r="CE897" s="37"/>
      <c r="CF897" s="37"/>
      <c r="CG897" s="37"/>
      <c r="CH897" s="37"/>
      <c r="CI897" s="37"/>
      <c r="CJ897" s="37"/>
      <c r="CK897" s="37"/>
      <c r="CL897" s="37"/>
      <c r="CM897" s="37"/>
      <c r="CN897" s="37"/>
      <c r="CO897" s="37"/>
      <c r="CP897" s="37"/>
      <c r="CQ897" s="37"/>
      <c r="CR897" s="37"/>
      <c r="CS897" s="37"/>
      <c r="CT897" s="37"/>
      <c r="CU897" s="37"/>
      <c r="CV897" s="37"/>
      <c r="CW897" s="37"/>
      <c r="CX897" s="37"/>
      <c r="CY897" s="37"/>
      <c r="CZ897" s="37"/>
      <c r="DA897" s="37"/>
      <c r="DB897" s="37"/>
      <c r="DC897" s="37"/>
      <c r="DD897" s="37"/>
      <c r="DE897" s="37"/>
      <c r="DF897" s="37"/>
      <c r="DG897" s="37"/>
      <c r="DH897" s="37"/>
      <c r="DI897" s="37"/>
      <c r="DJ897" s="37"/>
      <c r="DK897" s="37"/>
      <c r="DL897" s="37"/>
      <c r="DM897" s="37"/>
      <c r="DN897" s="37"/>
      <c r="DO897" s="37"/>
      <c r="DP897" s="37"/>
      <c r="DQ897" s="37"/>
      <c r="DR897" s="37"/>
      <c r="DS897" s="37"/>
      <c r="DT897" s="37"/>
      <c r="DU897" s="37"/>
      <c r="DV897" s="37"/>
      <c r="DW897" s="37"/>
      <c r="DX897" s="37"/>
      <c r="DY897" s="37"/>
      <c r="DZ897" s="37"/>
      <c r="EA897" s="37"/>
      <c r="EB897" s="37"/>
      <c r="EC897" s="37"/>
      <c r="ED897" s="37"/>
      <c r="EE897" s="37"/>
      <c r="EF897" s="37"/>
      <c r="EG897" s="37"/>
      <c r="EH897" s="37"/>
      <c r="EI897" s="37"/>
      <c r="EJ897" s="37"/>
      <c r="EK897" s="37"/>
      <c r="EL897" s="37"/>
      <c r="EM897" s="37"/>
      <c r="EN897" s="37"/>
      <c r="EO897" s="37"/>
      <c r="EP897" s="37"/>
      <c r="EQ897" s="37"/>
      <c r="ER897" s="37"/>
      <c r="ES897" s="37"/>
      <c r="ET897" s="37"/>
      <c r="EU897" s="37"/>
      <c r="EV897" s="37"/>
      <c r="EW897" s="37"/>
      <c r="EX897" s="37"/>
      <c r="EY897" s="37"/>
      <c r="EZ897" s="37"/>
      <c r="FA897" s="37"/>
      <c r="FB897" s="37"/>
      <c r="FC897" s="37"/>
      <c r="FD897" s="37"/>
      <c r="FE897" s="37"/>
      <c r="FF897" s="37"/>
      <c r="FG897" s="37"/>
      <c r="FH897" s="37"/>
      <c r="FI897" s="37"/>
      <c r="FJ897" s="37"/>
      <c r="FK897" s="37"/>
      <c r="FL897" s="37"/>
      <c r="FM897" s="37"/>
      <c r="FN897" s="37"/>
      <c r="FO897" s="37"/>
      <c r="FP897" s="37"/>
      <c r="FQ897" s="37"/>
      <c r="FR897" s="37"/>
      <c r="FS897" s="37"/>
      <c r="FT897" s="37"/>
      <c r="FU897" s="37"/>
      <c r="FV897" s="37"/>
      <c r="FW897" s="37"/>
      <c r="FX897" s="37"/>
      <c r="FY897" s="37"/>
      <c r="FZ897" s="37"/>
      <c r="GA897" s="37"/>
      <c r="GB897" s="37"/>
      <c r="GC897" s="37"/>
      <c r="GD897" s="37"/>
      <c r="GE897" s="37"/>
      <c r="GF897" s="37"/>
      <c r="GG897" s="37"/>
      <c r="GH897" s="37"/>
      <c r="GI897" s="37"/>
      <c r="GJ897" s="37"/>
      <c r="GK897" s="37"/>
      <c r="GL897" s="37"/>
      <c r="GM897" s="37"/>
      <c r="GN897" s="37"/>
      <c r="GO897" s="37"/>
      <c r="GP897" s="37"/>
      <c r="GQ897" s="37"/>
      <c r="GR897" s="37"/>
      <c r="GS897" s="37"/>
      <c r="GT897" s="37"/>
      <c r="GU897" s="37"/>
      <c r="GV897" s="37"/>
      <c r="GW897" s="37"/>
      <c r="GX897" s="37"/>
      <c r="GY897" s="37"/>
      <c r="GZ897" s="37"/>
      <c r="HA897" s="37"/>
    </row>
    <row r="898" spans="1:209" s="39" customFormat="1" ht="34.5" customHeight="1" x14ac:dyDescent="0.25">
      <c r="A898" s="40" t="s">
        <v>511</v>
      </c>
      <c r="B898" s="197" t="s">
        <v>133</v>
      </c>
      <c r="C898" s="25">
        <v>1780</v>
      </c>
      <c r="D898" s="10" t="s">
        <v>361</v>
      </c>
      <c r="E898" s="41" t="s">
        <v>10</v>
      </c>
      <c r="F898" s="41" t="s">
        <v>10</v>
      </c>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c r="AJ898" s="37"/>
      <c r="AK898" s="37"/>
      <c r="AL898" s="37"/>
      <c r="AM898" s="37"/>
      <c r="AN898" s="37"/>
      <c r="AO898" s="37"/>
      <c r="AP898" s="37"/>
      <c r="AQ898" s="37"/>
      <c r="AR898" s="37"/>
      <c r="AS898" s="37"/>
      <c r="AT898" s="37"/>
      <c r="AU898" s="37"/>
      <c r="AV898" s="37"/>
      <c r="AW898" s="37"/>
      <c r="AX898" s="37"/>
      <c r="AY898" s="37"/>
      <c r="AZ898" s="37"/>
      <c r="BA898" s="37"/>
      <c r="BB898" s="37"/>
      <c r="BC898" s="37"/>
      <c r="BD898" s="37"/>
      <c r="BE898" s="37"/>
      <c r="BF898" s="37"/>
      <c r="BG898" s="37"/>
      <c r="BH898" s="37"/>
      <c r="BI898" s="37"/>
      <c r="BJ898" s="37"/>
      <c r="BK898" s="37"/>
      <c r="BL898" s="37"/>
      <c r="BM898" s="37"/>
      <c r="BN898" s="37"/>
      <c r="BO898" s="37"/>
      <c r="BP898" s="37"/>
      <c r="BQ898" s="37"/>
      <c r="BR898" s="37"/>
      <c r="BS898" s="37"/>
      <c r="BT898" s="37"/>
      <c r="BU898" s="37"/>
      <c r="BV898" s="37"/>
      <c r="BW898" s="37"/>
      <c r="BX898" s="37"/>
      <c r="BY898" s="37"/>
      <c r="BZ898" s="37"/>
      <c r="CA898" s="37"/>
      <c r="CB898" s="37"/>
      <c r="CC898" s="37"/>
      <c r="CD898" s="37"/>
      <c r="CE898" s="37"/>
      <c r="CF898" s="37"/>
      <c r="CG898" s="37"/>
      <c r="CH898" s="37"/>
      <c r="CI898" s="37"/>
      <c r="CJ898" s="37"/>
      <c r="CK898" s="37"/>
      <c r="CL898" s="37"/>
      <c r="CM898" s="37"/>
      <c r="CN898" s="37"/>
      <c r="CO898" s="37"/>
      <c r="CP898" s="37"/>
      <c r="CQ898" s="37"/>
      <c r="CR898" s="37"/>
      <c r="CS898" s="37"/>
      <c r="CT898" s="37"/>
      <c r="CU898" s="37"/>
      <c r="CV898" s="37"/>
      <c r="CW898" s="37"/>
      <c r="CX898" s="37"/>
      <c r="CY898" s="37"/>
      <c r="CZ898" s="37"/>
      <c r="DA898" s="37"/>
      <c r="DB898" s="37"/>
      <c r="DC898" s="37"/>
      <c r="DD898" s="37"/>
      <c r="DE898" s="37"/>
      <c r="DF898" s="37"/>
      <c r="DG898" s="37"/>
      <c r="DH898" s="37"/>
      <c r="DI898" s="37"/>
      <c r="DJ898" s="37"/>
      <c r="DK898" s="37"/>
      <c r="DL898" s="37"/>
      <c r="DM898" s="37"/>
      <c r="DN898" s="37"/>
      <c r="DO898" s="37"/>
      <c r="DP898" s="37"/>
      <c r="DQ898" s="37"/>
      <c r="DR898" s="37"/>
      <c r="DS898" s="37"/>
      <c r="DT898" s="37"/>
      <c r="DU898" s="37"/>
      <c r="DV898" s="37"/>
      <c r="DW898" s="37"/>
      <c r="DX898" s="37"/>
      <c r="DY898" s="37"/>
      <c r="DZ898" s="37"/>
      <c r="EA898" s="37"/>
      <c r="EB898" s="37"/>
      <c r="EC898" s="37"/>
      <c r="ED898" s="37"/>
      <c r="EE898" s="37"/>
      <c r="EF898" s="37"/>
      <c r="EG898" s="37"/>
      <c r="EH898" s="37"/>
      <c r="EI898" s="37"/>
      <c r="EJ898" s="37"/>
      <c r="EK898" s="37"/>
      <c r="EL898" s="37"/>
      <c r="EM898" s="37"/>
      <c r="EN898" s="37"/>
      <c r="EO898" s="37"/>
      <c r="EP898" s="37"/>
      <c r="EQ898" s="37"/>
      <c r="ER898" s="37"/>
      <c r="ES898" s="37"/>
      <c r="ET898" s="37"/>
      <c r="EU898" s="37"/>
      <c r="EV898" s="37"/>
      <c r="EW898" s="37"/>
      <c r="EX898" s="37"/>
      <c r="EY898" s="37"/>
      <c r="EZ898" s="37"/>
      <c r="FA898" s="37"/>
      <c r="FB898" s="37"/>
      <c r="FC898" s="37"/>
      <c r="FD898" s="37"/>
      <c r="FE898" s="37"/>
      <c r="FF898" s="37"/>
      <c r="FG898" s="37"/>
      <c r="FH898" s="37"/>
      <c r="FI898" s="37"/>
      <c r="FJ898" s="37"/>
      <c r="FK898" s="37"/>
      <c r="FL898" s="37"/>
      <c r="FM898" s="37"/>
      <c r="FN898" s="37"/>
      <c r="FO898" s="37"/>
      <c r="FP898" s="37"/>
      <c r="FQ898" s="37"/>
      <c r="FR898" s="37"/>
      <c r="FS898" s="37"/>
      <c r="FT898" s="37"/>
      <c r="FU898" s="37"/>
      <c r="FV898" s="37"/>
      <c r="FW898" s="37"/>
      <c r="FX898" s="37"/>
      <c r="FY898" s="37"/>
      <c r="FZ898" s="37"/>
      <c r="GA898" s="37"/>
      <c r="GB898" s="37"/>
      <c r="GC898" s="37"/>
      <c r="GD898" s="37"/>
      <c r="GE898" s="37"/>
      <c r="GF898" s="37"/>
      <c r="GG898" s="37"/>
      <c r="GH898" s="37"/>
      <c r="GI898" s="37"/>
      <c r="GJ898" s="37"/>
      <c r="GK898" s="37"/>
      <c r="GL898" s="37"/>
      <c r="GM898" s="37"/>
      <c r="GN898" s="37"/>
      <c r="GO898" s="37"/>
      <c r="GP898" s="37"/>
      <c r="GQ898" s="37"/>
      <c r="GR898" s="37"/>
      <c r="GS898" s="37"/>
      <c r="GT898" s="37"/>
      <c r="GU898" s="37"/>
      <c r="GV898" s="37"/>
      <c r="GW898" s="37"/>
      <c r="GX898" s="37"/>
      <c r="GY898" s="37"/>
      <c r="GZ898" s="37"/>
      <c r="HA898" s="37"/>
    </row>
    <row r="899" spans="1:209" s="39" customFormat="1" ht="34.5" customHeight="1" x14ac:dyDescent="0.25">
      <c r="A899" s="40"/>
      <c r="B899" s="197"/>
      <c r="C899" s="25"/>
      <c r="D899" s="10"/>
      <c r="E899" s="41"/>
      <c r="F899" s="41"/>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c r="AJ899" s="37"/>
      <c r="AK899" s="37"/>
      <c r="AL899" s="37"/>
      <c r="AM899" s="37"/>
      <c r="AN899" s="37"/>
      <c r="AO899" s="37"/>
      <c r="AP899" s="37"/>
      <c r="AQ899" s="37"/>
      <c r="AR899" s="37"/>
      <c r="AS899" s="37"/>
      <c r="AT899" s="37"/>
      <c r="AU899" s="37"/>
      <c r="AV899" s="37"/>
      <c r="AW899" s="37"/>
      <c r="AX899" s="37"/>
      <c r="AY899" s="37"/>
      <c r="AZ899" s="37"/>
      <c r="BA899" s="37"/>
      <c r="BB899" s="37"/>
      <c r="BC899" s="37"/>
      <c r="BD899" s="37"/>
      <c r="BE899" s="37"/>
      <c r="BF899" s="37"/>
      <c r="BG899" s="37"/>
      <c r="BH899" s="37"/>
      <c r="BI899" s="37"/>
      <c r="BJ899" s="37"/>
      <c r="BK899" s="37"/>
      <c r="BL899" s="37"/>
      <c r="BM899" s="37"/>
      <c r="BN899" s="37"/>
      <c r="BO899" s="37"/>
      <c r="BP899" s="37"/>
      <c r="BQ899" s="37"/>
      <c r="BR899" s="37"/>
      <c r="BS899" s="37"/>
      <c r="BT899" s="37"/>
      <c r="BU899" s="37"/>
      <c r="BV899" s="37"/>
      <c r="BW899" s="37"/>
      <c r="BX899" s="37"/>
      <c r="BY899" s="37"/>
      <c r="BZ899" s="37"/>
      <c r="CA899" s="37"/>
      <c r="CB899" s="37"/>
      <c r="CC899" s="37"/>
      <c r="CD899" s="37"/>
      <c r="CE899" s="37"/>
      <c r="CF899" s="37"/>
      <c r="CG899" s="37"/>
      <c r="CH899" s="37"/>
      <c r="CI899" s="37"/>
      <c r="CJ899" s="37"/>
      <c r="CK899" s="37"/>
      <c r="CL899" s="37"/>
      <c r="CM899" s="37"/>
      <c r="CN899" s="37"/>
      <c r="CO899" s="37"/>
      <c r="CP899" s="37"/>
      <c r="CQ899" s="37"/>
      <c r="CR899" s="37"/>
      <c r="CS899" s="37"/>
      <c r="CT899" s="37"/>
      <c r="CU899" s="37"/>
      <c r="CV899" s="37"/>
      <c r="CW899" s="37"/>
      <c r="CX899" s="37"/>
      <c r="CY899" s="37"/>
      <c r="CZ899" s="37"/>
      <c r="DA899" s="37"/>
      <c r="DB899" s="37"/>
      <c r="DC899" s="37"/>
      <c r="DD899" s="37"/>
      <c r="DE899" s="37"/>
      <c r="DF899" s="37"/>
      <c r="DG899" s="37"/>
      <c r="DH899" s="37"/>
      <c r="DI899" s="37"/>
      <c r="DJ899" s="37"/>
      <c r="DK899" s="37"/>
      <c r="DL899" s="37"/>
      <c r="DM899" s="37"/>
      <c r="DN899" s="37"/>
      <c r="DO899" s="37"/>
      <c r="DP899" s="37"/>
      <c r="DQ899" s="37"/>
      <c r="DR899" s="37"/>
      <c r="DS899" s="37"/>
      <c r="DT899" s="37"/>
      <c r="DU899" s="37"/>
      <c r="DV899" s="37"/>
      <c r="DW899" s="37"/>
      <c r="DX899" s="37"/>
      <c r="DY899" s="37"/>
      <c r="DZ899" s="37"/>
      <c r="EA899" s="37"/>
      <c r="EB899" s="37"/>
      <c r="EC899" s="37"/>
      <c r="ED899" s="37"/>
      <c r="EE899" s="37"/>
      <c r="EF899" s="37"/>
      <c r="EG899" s="37"/>
      <c r="EH899" s="37"/>
      <c r="EI899" s="37"/>
      <c r="EJ899" s="37"/>
      <c r="EK899" s="37"/>
      <c r="EL899" s="37"/>
      <c r="EM899" s="37"/>
      <c r="EN899" s="37"/>
      <c r="EO899" s="37"/>
      <c r="EP899" s="37"/>
      <c r="EQ899" s="37"/>
      <c r="ER899" s="37"/>
      <c r="ES899" s="37"/>
      <c r="ET899" s="37"/>
      <c r="EU899" s="37"/>
      <c r="EV899" s="37"/>
      <c r="EW899" s="37"/>
      <c r="EX899" s="37"/>
      <c r="EY899" s="37"/>
      <c r="EZ899" s="37"/>
      <c r="FA899" s="37"/>
      <c r="FB899" s="37"/>
      <c r="FC899" s="37"/>
      <c r="FD899" s="37"/>
      <c r="FE899" s="37"/>
      <c r="FF899" s="37"/>
      <c r="FG899" s="37"/>
      <c r="FH899" s="37"/>
      <c r="FI899" s="37"/>
      <c r="FJ899" s="37"/>
      <c r="FK899" s="37"/>
      <c r="FL899" s="37"/>
      <c r="FM899" s="37"/>
      <c r="FN899" s="37"/>
      <c r="FO899" s="37"/>
      <c r="FP899" s="37"/>
      <c r="FQ899" s="37"/>
      <c r="FR899" s="37"/>
      <c r="FS899" s="37"/>
      <c r="FT899" s="37"/>
      <c r="FU899" s="37"/>
      <c r="FV899" s="37"/>
      <c r="FW899" s="37"/>
      <c r="FX899" s="37"/>
      <c r="FY899" s="37"/>
      <c r="FZ899" s="37"/>
      <c r="GA899" s="37"/>
      <c r="GB899" s="37"/>
      <c r="GC899" s="37"/>
      <c r="GD899" s="37"/>
      <c r="GE899" s="37"/>
      <c r="GF899" s="37"/>
      <c r="GG899" s="37"/>
      <c r="GH899" s="37"/>
      <c r="GI899" s="37"/>
      <c r="GJ899" s="37"/>
      <c r="GK899" s="37"/>
      <c r="GL899" s="37"/>
      <c r="GM899" s="37"/>
      <c r="GN899" s="37"/>
      <c r="GO899" s="37"/>
      <c r="GP899" s="37"/>
      <c r="GQ899" s="37"/>
      <c r="GR899" s="37"/>
      <c r="GS899" s="37"/>
      <c r="GT899" s="37"/>
      <c r="GU899" s="37"/>
      <c r="GV899" s="37"/>
      <c r="GW899" s="37"/>
      <c r="GX899" s="37"/>
      <c r="GY899" s="37"/>
      <c r="GZ899" s="37"/>
      <c r="HA899" s="37"/>
    </row>
    <row r="900" spans="1:209" s="39" customFormat="1" ht="34.5" customHeight="1" x14ac:dyDescent="0.25">
      <c r="A900" s="40" t="s">
        <v>983</v>
      </c>
      <c r="B900" s="197"/>
      <c r="C900" s="25"/>
      <c r="D900" s="10"/>
      <c r="E900" s="41"/>
      <c r="F900" s="41"/>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c r="AJ900" s="37"/>
      <c r="AK900" s="37"/>
      <c r="AL900" s="37"/>
      <c r="AM900" s="37"/>
      <c r="AN900" s="37"/>
      <c r="AO900" s="37"/>
      <c r="AP900" s="37"/>
      <c r="AQ900" s="37"/>
      <c r="AR900" s="37"/>
      <c r="AS900" s="37"/>
      <c r="AT900" s="37"/>
      <c r="AU900" s="37"/>
      <c r="AV900" s="37"/>
      <c r="AW900" s="37"/>
      <c r="AX900" s="37"/>
      <c r="AY900" s="37"/>
      <c r="AZ900" s="37"/>
      <c r="BA900" s="37"/>
      <c r="BB900" s="37"/>
      <c r="BC900" s="37"/>
      <c r="BD900" s="37"/>
      <c r="BE900" s="37"/>
      <c r="BF900" s="37"/>
      <c r="BG900" s="37"/>
      <c r="BH900" s="37"/>
      <c r="BI900" s="37"/>
      <c r="BJ900" s="37"/>
      <c r="BK900" s="37"/>
      <c r="BL900" s="37"/>
      <c r="BM900" s="37"/>
      <c r="BN900" s="37"/>
      <c r="BO900" s="37"/>
      <c r="BP900" s="37"/>
      <c r="BQ900" s="37"/>
      <c r="BR900" s="37"/>
      <c r="BS900" s="37"/>
      <c r="BT900" s="37"/>
      <c r="BU900" s="37"/>
      <c r="BV900" s="37"/>
      <c r="BW900" s="37"/>
      <c r="BX900" s="37"/>
      <c r="BY900" s="37"/>
      <c r="BZ900" s="37"/>
      <c r="CA900" s="37"/>
      <c r="CB900" s="37"/>
      <c r="CC900" s="37"/>
      <c r="CD900" s="37"/>
      <c r="CE900" s="37"/>
      <c r="CF900" s="37"/>
      <c r="CG900" s="37"/>
      <c r="CH900" s="37"/>
      <c r="CI900" s="37"/>
      <c r="CJ900" s="37"/>
      <c r="CK900" s="37"/>
      <c r="CL900" s="37"/>
      <c r="CM900" s="37"/>
      <c r="CN900" s="37"/>
      <c r="CO900" s="37"/>
      <c r="CP900" s="37"/>
      <c r="CQ900" s="37"/>
      <c r="CR900" s="37"/>
      <c r="CS900" s="37"/>
      <c r="CT900" s="37"/>
      <c r="CU900" s="37"/>
      <c r="CV900" s="37"/>
      <c r="CW900" s="37"/>
      <c r="CX900" s="37"/>
      <c r="CY900" s="37"/>
      <c r="CZ900" s="37"/>
      <c r="DA900" s="37"/>
      <c r="DB900" s="37"/>
      <c r="DC900" s="37"/>
      <c r="DD900" s="37"/>
      <c r="DE900" s="37"/>
      <c r="DF900" s="37"/>
      <c r="DG900" s="37"/>
      <c r="DH900" s="37"/>
      <c r="DI900" s="37"/>
      <c r="DJ900" s="37"/>
      <c r="DK900" s="37"/>
      <c r="DL900" s="37"/>
      <c r="DM900" s="37"/>
      <c r="DN900" s="37"/>
      <c r="DO900" s="37"/>
      <c r="DP900" s="37"/>
      <c r="DQ900" s="37"/>
      <c r="DR900" s="37"/>
      <c r="DS900" s="37"/>
      <c r="DT900" s="37"/>
      <c r="DU900" s="37"/>
      <c r="DV900" s="37"/>
      <c r="DW900" s="37"/>
      <c r="DX900" s="37"/>
      <c r="DY900" s="37"/>
      <c r="DZ900" s="37"/>
      <c r="EA900" s="37"/>
      <c r="EB900" s="37"/>
      <c r="EC900" s="37"/>
      <c r="ED900" s="37"/>
      <c r="EE900" s="37"/>
      <c r="EF900" s="37"/>
      <c r="EG900" s="37"/>
      <c r="EH900" s="37"/>
      <c r="EI900" s="37"/>
      <c r="EJ900" s="37"/>
      <c r="EK900" s="37"/>
      <c r="EL900" s="37"/>
      <c r="EM900" s="37"/>
      <c r="EN900" s="37"/>
      <c r="EO900" s="37"/>
      <c r="EP900" s="37"/>
      <c r="EQ900" s="37"/>
      <c r="ER900" s="37"/>
      <c r="ES900" s="37"/>
      <c r="ET900" s="37"/>
      <c r="EU900" s="37"/>
      <c r="EV900" s="37"/>
      <c r="EW900" s="37"/>
      <c r="EX900" s="37"/>
      <c r="EY900" s="37"/>
      <c r="EZ900" s="37"/>
      <c r="FA900" s="37"/>
      <c r="FB900" s="37"/>
      <c r="FC900" s="37"/>
      <c r="FD900" s="37"/>
      <c r="FE900" s="37"/>
      <c r="FF900" s="37"/>
      <c r="FG900" s="37"/>
      <c r="FH900" s="37"/>
      <c r="FI900" s="37"/>
      <c r="FJ900" s="37"/>
      <c r="FK900" s="37"/>
      <c r="FL900" s="37"/>
      <c r="FM900" s="37"/>
      <c r="FN900" s="37"/>
      <c r="FO900" s="37"/>
      <c r="FP900" s="37"/>
      <c r="FQ900" s="37"/>
      <c r="FR900" s="37"/>
      <c r="FS900" s="37"/>
      <c r="FT900" s="37"/>
      <c r="FU900" s="37"/>
      <c r="FV900" s="37"/>
      <c r="FW900" s="37"/>
      <c r="FX900" s="37"/>
      <c r="FY900" s="37"/>
      <c r="FZ900" s="37"/>
      <c r="GA900" s="37"/>
      <c r="GB900" s="37"/>
      <c r="GC900" s="37"/>
      <c r="GD900" s="37"/>
      <c r="GE900" s="37"/>
      <c r="GF900" s="37"/>
      <c r="GG900" s="37"/>
      <c r="GH900" s="37"/>
      <c r="GI900" s="37"/>
      <c r="GJ900" s="37"/>
      <c r="GK900" s="37"/>
      <c r="GL900" s="37"/>
      <c r="GM900" s="37"/>
      <c r="GN900" s="37"/>
      <c r="GO900" s="37"/>
      <c r="GP900" s="37"/>
      <c r="GQ900" s="37"/>
      <c r="GR900" s="37"/>
      <c r="GS900" s="37"/>
      <c r="GT900" s="37"/>
      <c r="GU900" s="37"/>
      <c r="GV900" s="37"/>
      <c r="GW900" s="37"/>
      <c r="GX900" s="37"/>
      <c r="GY900" s="37"/>
      <c r="GZ900" s="37"/>
      <c r="HA900" s="37"/>
    </row>
    <row r="901" spans="1:209" s="39" customFormat="1" ht="34.5" customHeight="1" x14ac:dyDescent="0.25">
      <c r="A901" s="40" t="s">
        <v>883</v>
      </c>
      <c r="B901" s="197" t="s">
        <v>133</v>
      </c>
      <c r="C901" s="25">
        <v>583</v>
      </c>
      <c r="D901" s="10" t="s">
        <v>361</v>
      </c>
      <c r="E901" s="41" t="s">
        <v>10</v>
      </c>
      <c r="F901" s="41" t="s">
        <v>10</v>
      </c>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c r="AJ901" s="37"/>
      <c r="AK901" s="37"/>
      <c r="AL901" s="37"/>
      <c r="AM901" s="37"/>
      <c r="AN901" s="37"/>
      <c r="AO901" s="37"/>
      <c r="AP901" s="37"/>
      <c r="AQ901" s="37"/>
      <c r="AR901" s="37"/>
      <c r="AS901" s="37"/>
      <c r="AT901" s="37"/>
      <c r="AU901" s="37"/>
      <c r="AV901" s="37"/>
      <c r="AW901" s="37"/>
      <c r="AX901" s="37"/>
      <c r="AY901" s="37"/>
      <c r="AZ901" s="37"/>
      <c r="BA901" s="37"/>
      <c r="BB901" s="37"/>
      <c r="BC901" s="37"/>
      <c r="BD901" s="37"/>
      <c r="BE901" s="37"/>
      <c r="BF901" s="37"/>
      <c r="BG901" s="37"/>
      <c r="BH901" s="37"/>
      <c r="BI901" s="37"/>
      <c r="BJ901" s="37"/>
      <c r="BK901" s="37"/>
      <c r="BL901" s="37"/>
      <c r="BM901" s="37"/>
      <c r="BN901" s="37"/>
      <c r="BO901" s="37"/>
      <c r="BP901" s="37"/>
      <c r="BQ901" s="37"/>
      <c r="BR901" s="37"/>
      <c r="BS901" s="37"/>
      <c r="BT901" s="37"/>
      <c r="BU901" s="37"/>
      <c r="BV901" s="37"/>
      <c r="BW901" s="37"/>
      <c r="BX901" s="37"/>
      <c r="BY901" s="37"/>
      <c r="BZ901" s="37"/>
      <c r="CA901" s="37"/>
      <c r="CB901" s="37"/>
      <c r="CC901" s="37"/>
      <c r="CD901" s="37"/>
      <c r="CE901" s="37"/>
      <c r="CF901" s="37"/>
      <c r="CG901" s="37"/>
      <c r="CH901" s="37"/>
      <c r="CI901" s="37"/>
      <c r="CJ901" s="37"/>
      <c r="CK901" s="37"/>
      <c r="CL901" s="37"/>
      <c r="CM901" s="37"/>
      <c r="CN901" s="37"/>
      <c r="CO901" s="37"/>
      <c r="CP901" s="37"/>
      <c r="CQ901" s="37"/>
      <c r="CR901" s="37"/>
      <c r="CS901" s="37"/>
      <c r="CT901" s="37"/>
      <c r="CU901" s="37"/>
      <c r="CV901" s="37"/>
      <c r="CW901" s="37"/>
      <c r="CX901" s="37"/>
      <c r="CY901" s="37"/>
      <c r="CZ901" s="37"/>
      <c r="DA901" s="37"/>
      <c r="DB901" s="37"/>
      <c r="DC901" s="37"/>
      <c r="DD901" s="37"/>
      <c r="DE901" s="37"/>
      <c r="DF901" s="37"/>
      <c r="DG901" s="37"/>
      <c r="DH901" s="37"/>
      <c r="DI901" s="37"/>
      <c r="DJ901" s="37"/>
      <c r="DK901" s="37"/>
      <c r="DL901" s="37"/>
      <c r="DM901" s="37"/>
      <c r="DN901" s="37"/>
      <c r="DO901" s="37"/>
      <c r="DP901" s="37"/>
      <c r="DQ901" s="37"/>
      <c r="DR901" s="37"/>
      <c r="DS901" s="37"/>
      <c r="DT901" s="37"/>
      <c r="DU901" s="37"/>
      <c r="DV901" s="37"/>
      <c r="DW901" s="37"/>
      <c r="DX901" s="37"/>
      <c r="DY901" s="37"/>
      <c r="DZ901" s="37"/>
      <c r="EA901" s="37"/>
      <c r="EB901" s="37"/>
      <c r="EC901" s="37"/>
      <c r="ED901" s="37"/>
      <c r="EE901" s="37"/>
      <c r="EF901" s="37"/>
      <c r="EG901" s="37"/>
      <c r="EH901" s="37"/>
      <c r="EI901" s="37"/>
      <c r="EJ901" s="37"/>
      <c r="EK901" s="37"/>
      <c r="EL901" s="37"/>
      <c r="EM901" s="37"/>
      <c r="EN901" s="37"/>
      <c r="EO901" s="37"/>
      <c r="EP901" s="37"/>
      <c r="EQ901" s="37"/>
      <c r="ER901" s="37"/>
      <c r="ES901" s="37"/>
      <c r="ET901" s="37"/>
      <c r="EU901" s="37"/>
      <c r="EV901" s="37"/>
      <c r="EW901" s="37"/>
      <c r="EX901" s="37"/>
      <c r="EY901" s="37"/>
      <c r="EZ901" s="37"/>
      <c r="FA901" s="37"/>
      <c r="FB901" s="37"/>
      <c r="FC901" s="37"/>
      <c r="FD901" s="37"/>
      <c r="FE901" s="37"/>
      <c r="FF901" s="37"/>
      <c r="FG901" s="37"/>
      <c r="FH901" s="37"/>
      <c r="FI901" s="37"/>
      <c r="FJ901" s="37"/>
      <c r="FK901" s="37"/>
      <c r="FL901" s="37"/>
      <c r="FM901" s="37"/>
      <c r="FN901" s="37"/>
      <c r="FO901" s="37"/>
      <c r="FP901" s="37"/>
      <c r="FQ901" s="37"/>
      <c r="FR901" s="37"/>
      <c r="FS901" s="37"/>
      <c r="FT901" s="37"/>
      <c r="FU901" s="37"/>
      <c r="FV901" s="37"/>
      <c r="FW901" s="37"/>
      <c r="FX901" s="37"/>
      <c r="FY901" s="37"/>
      <c r="FZ901" s="37"/>
      <c r="GA901" s="37"/>
      <c r="GB901" s="37"/>
      <c r="GC901" s="37"/>
      <c r="GD901" s="37"/>
      <c r="GE901" s="37"/>
      <c r="GF901" s="37"/>
      <c r="GG901" s="37"/>
      <c r="GH901" s="37"/>
      <c r="GI901" s="37"/>
      <c r="GJ901" s="37"/>
      <c r="GK901" s="37"/>
      <c r="GL901" s="37"/>
      <c r="GM901" s="37"/>
      <c r="GN901" s="37"/>
      <c r="GO901" s="37"/>
      <c r="GP901" s="37"/>
      <c r="GQ901" s="37"/>
      <c r="GR901" s="37"/>
      <c r="GS901" s="37"/>
      <c r="GT901" s="37"/>
      <c r="GU901" s="37"/>
      <c r="GV901" s="37"/>
      <c r="GW901" s="37"/>
      <c r="GX901" s="37"/>
      <c r="GY901" s="37"/>
      <c r="GZ901" s="37"/>
      <c r="HA901" s="37"/>
    </row>
    <row r="902" spans="1:209" s="39" customFormat="1" ht="34.5" customHeight="1" x14ac:dyDescent="0.25">
      <c r="A902" s="40" t="s">
        <v>780</v>
      </c>
      <c r="B902" s="197" t="s">
        <v>781</v>
      </c>
      <c r="C902" s="25">
        <v>187</v>
      </c>
      <c r="D902" s="10" t="s">
        <v>361</v>
      </c>
      <c r="E902" s="41" t="s">
        <v>91</v>
      </c>
      <c r="F902" s="41" t="s">
        <v>91</v>
      </c>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c r="AJ902" s="37"/>
      <c r="AK902" s="37"/>
      <c r="AL902" s="37"/>
      <c r="AM902" s="37"/>
      <c r="AN902" s="37"/>
      <c r="AO902" s="37"/>
      <c r="AP902" s="37"/>
      <c r="AQ902" s="37"/>
      <c r="AR902" s="37"/>
      <c r="AS902" s="37"/>
      <c r="AT902" s="37"/>
      <c r="AU902" s="37"/>
      <c r="AV902" s="37"/>
      <c r="AW902" s="37"/>
      <c r="AX902" s="37"/>
      <c r="AY902" s="37"/>
      <c r="AZ902" s="37"/>
      <c r="BA902" s="37"/>
      <c r="BB902" s="37"/>
      <c r="BC902" s="37"/>
      <c r="BD902" s="37"/>
      <c r="BE902" s="37"/>
      <c r="BF902" s="37"/>
      <c r="BG902" s="37"/>
      <c r="BH902" s="37"/>
      <c r="BI902" s="37"/>
      <c r="BJ902" s="37"/>
      <c r="BK902" s="37"/>
      <c r="BL902" s="37"/>
      <c r="BM902" s="37"/>
      <c r="BN902" s="37"/>
      <c r="BO902" s="37"/>
      <c r="BP902" s="37"/>
      <c r="BQ902" s="37"/>
      <c r="BR902" s="37"/>
      <c r="BS902" s="37"/>
      <c r="BT902" s="37"/>
      <c r="BU902" s="37"/>
      <c r="BV902" s="37"/>
      <c r="BW902" s="37"/>
      <c r="BX902" s="37"/>
      <c r="BY902" s="37"/>
      <c r="BZ902" s="37"/>
      <c r="CA902" s="37"/>
      <c r="CB902" s="37"/>
      <c r="CC902" s="37"/>
      <c r="CD902" s="37"/>
      <c r="CE902" s="37"/>
      <c r="CF902" s="37"/>
      <c r="CG902" s="37"/>
      <c r="CH902" s="37"/>
      <c r="CI902" s="37"/>
      <c r="CJ902" s="37"/>
      <c r="CK902" s="37"/>
      <c r="CL902" s="37"/>
      <c r="CM902" s="37"/>
      <c r="CN902" s="37"/>
      <c r="CO902" s="37"/>
      <c r="CP902" s="37"/>
      <c r="CQ902" s="37"/>
      <c r="CR902" s="37"/>
      <c r="CS902" s="37"/>
      <c r="CT902" s="37"/>
      <c r="CU902" s="37"/>
      <c r="CV902" s="37"/>
      <c r="CW902" s="37"/>
      <c r="CX902" s="37"/>
      <c r="CY902" s="37"/>
      <c r="CZ902" s="37"/>
      <c r="DA902" s="37"/>
      <c r="DB902" s="37"/>
      <c r="DC902" s="37"/>
      <c r="DD902" s="37"/>
      <c r="DE902" s="37"/>
      <c r="DF902" s="37"/>
      <c r="DG902" s="37"/>
      <c r="DH902" s="37"/>
      <c r="DI902" s="37"/>
      <c r="DJ902" s="37"/>
      <c r="DK902" s="37"/>
      <c r="DL902" s="37"/>
      <c r="DM902" s="37"/>
      <c r="DN902" s="37"/>
      <c r="DO902" s="37"/>
      <c r="DP902" s="37"/>
      <c r="DQ902" s="37"/>
      <c r="DR902" s="37"/>
      <c r="DS902" s="37"/>
      <c r="DT902" s="37"/>
      <c r="DU902" s="37"/>
      <c r="DV902" s="37"/>
      <c r="DW902" s="37"/>
      <c r="DX902" s="37"/>
      <c r="DY902" s="37"/>
      <c r="DZ902" s="37"/>
      <c r="EA902" s="37"/>
      <c r="EB902" s="37"/>
      <c r="EC902" s="37"/>
      <c r="ED902" s="37"/>
      <c r="EE902" s="37"/>
      <c r="EF902" s="37"/>
      <c r="EG902" s="37"/>
      <c r="EH902" s="37"/>
      <c r="EI902" s="37"/>
      <c r="EJ902" s="37"/>
      <c r="EK902" s="37"/>
      <c r="EL902" s="37"/>
      <c r="EM902" s="37"/>
      <c r="EN902" s="37"/>
      <c r="EO902" s="37"/>
      <c r="EP902" s="37"/>
      <c r="EQ902" s="37"/>
      <c r="ER902" s="37"/>
      <c r="ES902" s="37"/>
      <c r="ET902" s="37"/>
      <c r="EU902" s="37"/>
      <c r="EV902" s="37"/>
      <c r="EW902" s="37"/>
      <c r="EX902" s="37"/>
      <c r="EY902" s="37"/>
      <c r="EZ902" s="37"/>
      <c r="FA902" s="37"/>
      <c r="FB902" s="37"/>
      <c r="FC902" s="37"/>
      <c r="FD902" s="37"/>
      <c r="FE902" s="37"/>
      <c r="FF902" s="37"/>
      <c r="FG902" s="37"/>
      <c r="FH902" s="37"/>
      <c r="FI902" s="37"/>
      <c r="FJ902" s="37"/>
      <c r="FK902" s="37"/>
      <c r="FL902" s="37"/>
      <c r="FM902" s="37"/>
      <c r="FN902" s="37"/>
      <c r="FO902" s="37"/>
      <c r="FP902" s="37"/>
      <c r="FQ902" s="37"/>
      <c r="FR902" s="37"/>
      <c r="FS902" s="37"/>
      <c r="FT902" s="37"/>
      <c r="FU902" s="37"/>
      <c r="FV902" s="37"/>
      <c r="FW902" s="37"/>
      <c r="FX902" s="37"/>
      <c r="FY902" s="37"/>
      <c r="FZ902" s="37"/>
      <c r="GA902" s="37"/>
      <c r="GB902" s="37"/>
      <c r="GC902" s="37"/>
      <c r="GD902" s="37"/>
      <c r="GE902" s="37"/>
      <c r="GF902" s="37"/>
      <c r="GG902" s="37"/>
      <c r="GH902" s="37"/>
      <c r="GI902" s="37"/>
      <c r="GJ902" s="37"/>
      <c r="GK902" s="37"/>
      <c r="GL902" s="37"/>
      <c r="GM902" s="37"/>
      <c r="GN902" s="37"/>
      <c r="GO902" s="37"/>
      <c r="GP902" s="37"/>
      <c r="GQ902" s="37"/>
      <c r="GR902" s="37"/>
      <c r="GS902" s="37"/>
      <c r="GT902" s="37"/>
      <c r="GU902" s="37"/>
      <c r="GV902" s="37"/>
      <c r="GW902" s="37"/>
      <c r="GX902" s="37"/>
      <c r="GY902" s="37"/>
      <c r="GZ902" s="37"/>
      <c r="HA902" s="37"/>
    </row>
    <row r="903" spans="1:209" s="39" customFormat="1" ht="34.5" customHeight="1" x14ac:dyDescent="0.25">
      <c r="A903" s="40" t="s">
        <v>978</v>
      </c>
      <c r="B903" s="197" t="s">
        <v>706</v>
      </c>
      <c r="C903" s="25">
        <v>230</v>
      </c>
      <c r="D903" s="10" t="s">
        <v>361</v>
      </c>
      <c r="E903" s="41" t="s">
        <v>91</v>
      </c>
      <c r="F903" s="41" t="s">
        <v>91</v>
      </c>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c r="AJ903" s="37"/>
      <c r="AK903" s="37"/>
      <c r="AL903" s="37"/>
      <c r="AM903" s="37"/>
      <c r="AN903" s="37"/>
      <c r="AO903" s="37"/>
      <c r="AP903" s="37"/>
      <c r="AQ903" s="37"/>
      <c r="AR903" s="37"/>
      <c r="AS903" s="37"/>
      <c r="AT903" s="37"/>
      <c r="AU903" s="37"/>
      <c r="AV903" s="37"/>
      <c r="AW903" s="37"/>
      <c r="AX903" s="37"/>
      <c r="AY903" s="37"/>
      <c r="AZ903" s="37"/>
      <c r="BA903" s="37"/>
      <c r="BB903" s="37"/>
      <c r="BC903" s="37"/>
      <c r="BD903" s="37"/>
      <c r="BE903" s="37"/>
      <c r="BF903" s="37"/>
      <c r="BG903" s="37"/>
      <c r="BH903" s="37"/>
      <c r="BI903" s="37"/>
      <c r="BJ903" s="37"/>
      <c r="BK903" s="37"/>
      <c r="BL903" s="37"/>
      <c r="BM903" s="37"/>
      <c r="BN903" s="37"/>
      <c r="BO903" s="37"/>
      <c r="BP903" s="37"/>
      <c r="BQ903" s="37"/>
      <c r="BR903" s="37"/>
      <c r="BS903" s="37"/>
      <c r="BT903" s="37"/>
      <c r="BU903" s="37"/>
      <c r="BV903" s="37"/>
      <c r="BW903" s="37"/>
      <c r="BX903" s="37"/>
      <c r="BY903" s="37"/>
      <c r="BZ903" s="37"/>
      <c r="CA903" s="37"/>
      <c r="CB903" s="37"/>
      <c r="CC903" s="37"/>
      <c r="CD903" s="37"/>
      <c r="CE903" s="37"/>
      <c r="CF903" s="37"/>
      <c r="CG903" s="37"/>
      <c r="CH903" s="37"/>
      <c r="CI903" s="37"/>
      <c r="CJ903" s="37"/>
      <c r="CK903" s="37"/>
      <c r="CL903" s="37"/>
      <c r="CM903" s="37"/>
      <c r="CN903" s="37"/>
      <c r="CO903" s="37"/>
      <c r="CP903" s="37"/>
      <c r="CQ903" s="37"/>
      <c r="CR903" s="37"/>
      <c r="CS903" s="37"/>
      <c r="CT903" s="37"/>
      <c r="CU903" s="37"/>
      <c r="CV903" s="37"/>
      <c r="CW903" s="37"/>
      <c r="CX903" s="37"/>
      <c r="CY903" s="37"/>
      <c r="CZ903" s="37"/>
      <c r="DA903" s="37"/>
      <c r="DB903" s="37"/>
      <c r="DC903" s="37"/>
      <c r="DD903" s="37"/>
      <c r="DE903" s="37"/>
      <c r="DF903" s="37"/>
      <c r="DG903" s="37"/>
      <c r="DH903" s="37"/>
      <c r="DI903" s="37"/>
      <c r="DJ903" s="37"/>
      <c r="DK903" s="37"/>
      <c r="DL903" s="37"/>
      <c r="DM903" s="37"/>
      <c r="DN903" s="37"/>
      <c r="DO903" s="37"/>
      <c r="DP903" s="37"/>
      <c r="DQ903" s="37"/>
      <c r="DR903" s="37"/>
      <c r="DS903" s="37"/>
      <c r="DT903" s="37"/>
      <c r="DU903" s="37"/>
      <c r="DV903" s="37"/>
      <c r="DW903" s="37"/>
      <c r="DX903" s="37"/>
      <c r="DY903" s="37"/>
      <c r="DZ903" s="37"/>
      <c r="EA903" s="37"/>
      <c r="EB903" s="37"/>
      <c r="EC903" s="37"/>
      <c r="ED903" s="37"/>
      <c r="EE903" s="37"/>
      <c r="EF903" s="37"/>
      <c r="EG903" s="37"/>
      <c r="EH903" s="37"/>
      <c r="EI903" s="37"/>
      <c r="EJ903" s="37"/>
      <c r="EK903" s="37"/>
      <c r="EL903" s="37"/>
      <c r="EM903" s="37"/>
      <c r="EN903" s="37"/>
      <c r="EO903" s="37"/>
      <c r="EP903" s="37"/>
      <c r="EQ903" s="37"/>
      <c r="ER903" s="37"/>
      <c r="ES903" s="37"/>
      <c r="ET903" s="37"/>
      <c r="EU903" s="37"/>
      <c r="EV903" s="37"/>
      <c r="EW903" s="37"/>
      <c r="EX903" s="37"/>
      <c r="EY903" s="37"/>
      <c r="EZ903" s="37"/>
      <c r="FA903" s="37"/>
      <c r="FB903" s="37"/>
      <c r="FC903" s="37"/>
      <c r="FD903" s="37"/>
      <c r="FE903" s="37"/>
      <c r="FF903" s="37"/>
      <c r="FG903" s="37"/>
      <c r="FH903" s="37"/>
      <c r="FI903" s="37"/>
      <c r="FJ903" s="37"/>
      <c r="FK903" s="37"/>
      <c r="FL903" s="37"/>
      <c r="FM903" s="37"/>
      <c r="FN903" s="37"/>
      <c r="FO903" s="37"/>
      <c r="FP903" s="37"/>
      <c r="FQ903" s="37"/>
      <c r="FR903" s="37"/>
      <c r="FS903" s="37"/>
      <c r="FT903" s="37"/>
      <c r="FU903" s="37"/>
      <c r="FV903" s="37"/>
      <c r="FW903" s="37"/>
      <c r="FX903" s="37"/>
      <c r="FY903" s="37"/>
      <c r="FZ903" s="37"/>
      <c r="GA903" s="37"/>
      <c r="GB903" s="37"/>
      <c r="GC903" s="37"/>
      <c r="GD903" s="37"/>
      <c r="GE903" s="37"/>
      <c r="GF903" s="37"/>
      <c r="GG903" s="37"/>
      <c r="GH903" s="37"/>
      <c r="GI903" s="37"/>
      <c r="GJ903" s="37"/>
      <c r="GK903" s="37"/>
      <c r="GL903" s="37"/>
      <c r="GM903" s="37"/>
      <c r="GN903" s="37"/>
      <c r="GO903" s="37"/>
      <c r="GP903" s="37"/>
      <c r="GQ903" s="37"/>
      <c r="GR903" s="37"/>
      <c r="GS903" s="37"/>
      <c r="GT903" s="37"/>
      <c r="GU903" s="37"/>
      <c r="GV903" s="37"/>
      <c r="GW903" s="37"/>
      <c r="GX903" s="37"/>
      <c r="GY903" s="37"/>
      <c r="GZ903" s="37"/>
      <c r="HA903" s="37"/>
    </row>
    <row r="904" spans="1:209" s="39" customFormat="1" ht="34.5" customHeight="1" x14ac:dyDescent="0.25">
      <c r="A904" s="40" t="s">
        <v>981</v>
      </c>
      <c r="B904" s="197" t="s">
        <v>982</v>
      </c>
      <c r="C904" s="25">
        <v>63</v>
      </c>
      <c r="D904" s="10" t="s">
        <v>361</v>
      </c>
      <c r="E904" s="41" t="s">
        <v>91</v>
      </c>
      <c r="F904" s="41" t="s">
        <v>91</v>
      </c>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c r="AJ904" s="37"/>
      <c r="AK904" s="37"/>
      <c r="AL904" s="37"/>
      <c r="AM904" s="37"/>
      <c r="AN904" s="37"/>
      <c r="AO904" s="37"/>
      <c r="AP904" s="37"/>
      <c r="AQ904" s="37"/>
      <c r="AR904" s="37"/>
      <c r="AS904" s="37"/>
      <c r="AT904" s="37"/>
      <c r="AU904" s="37"/>
      <c r="AV904" s="37"/>
      <c r="AW904" s="37"/>
      <c r="AX904" s="37"/>
      <c r="AY904" s="37"/>
      <c r="AZ904" s="37"/>
      <c r="BA904" s="37"/>
      <c r="BB904" s="37"/>
      <c r="BC904" s="37"/>
      <c r="BD904" s="37"/>
      <c r="BE904" s="37"/>
      <c r="BF904" s="37"/>
      <c r="BG904" s="37"/>
      <c r="BH904" s="37"/>
      <c r="BI904" s="37"/>
      <c r="BJ904" s="37"/>
      <c r="BK904" s="37"/>
      <c r="BL904" s="37"/>
      <c r="BM904" s="37"/>
      <c r="BN904" s="37"/>
      <c r="BO904" s="37"/>
      <c r="BP904" s="37"/>
      <c r="BQ904" s="37"/>
      <c r="BR904" s="37"/>
      <c r="BS904" s="37"/>
      <c r="BT904" s="37"/>
      <c r="BU904" s="37"/>
      <c r="BV904" s="37"/>
      <c r="BW904" s="37"/>
      <c r="BX904" s="37"/>
      <c r="BY904" s="37"/>
      <c r="BZ904" s="37"/>
      <c r="CA904" s="37"/>
      <c r="CB904" s="37"/>
      <c r="CC904" s="37"/>
      <c r="CD904" s="37"/>
      <c r="CE904" s="37"/>
      <c r="CF904" s="37"/>
      <c r="CG904" s="37"/>
      <c r="CH904" s="37"/>
      <c r="CI904" s="37"/>
      <c r="CJ904" s="37"/>
      <c r="CK904" s="37"/>
      <c r="CL904" s="37"/>
      <c r="CM904" s="37"/>
      <c r="CN904" s="37"/>
      <c r="CO904" s="37"/>
      <c r="CP904" s="37"/>
      <c r="CQ904" s="37"/>
      <c r="CR904" s="37"/>
      <c r="CS904" s="37"/>
      <c r="CT904" s="37"/>
      <c r="CU904" s="37"/>
      <c r="CV904" s="37"/>
      <c r="CW904" s="37"/>
      <c r="CX904" s="37"/>
      <c r="CY904" s="37"/>
      <c r="CZ904" s="37"/>
      <c r="DA904" s="37"/>
      <c r="DB904" s="37"/>
      <c r="DC904" s="37"/>
      <c r="DD904" s="37"/>
      <c r="DE904" s="37"/>
      <c r="DF904" s="37"/>
      <c r="DG904" s="37"/>
      <c r="DH904" s="37"/>
      <c r="DI904" s="37"/>
      <c r="DJ904" s="37"/>
      <c r="DK904" s="37"/>
      <c r="DL904" s="37"/>
      <c r="DM904" s="37"/>
      <c r="DN904" s="37"/>
      <c r="DO904" s="37"/>
      <c r="DP904" s="37"/>
      <c r="DQ904" s="37"/>
      <c r="DR904" s="37"/>
      <c r="DS904" s="37"/>
      <c r="DT904" s="37"/>
      <c r="DU904" s="37"/>
      <c r="DV904" s="37"/>
      <c r="DW904" s="37"/>
      <c r="DX904" s="37"/>
      <c r="DY904" s="37"/>
      <c r="DZ904" s="37"/>
      <c r="EA904" s="37"/>
      <c r="EB904" s="37"/>
      <c r="EC904" s="37"/>
      <c r="ED904" s="37"/>
      <c r="EE904" s="37"/>
      <c r="EF904" s="37"/>
      <c r="EG904" s="37"/>
      <c r="EH904" s="37"/>
      <c r="EI904" s="37"/>
      <c r="EJ904" s="37"/>
      <c r="EK904" s="37"/>
      <c r="EL904" s="37"/>
      <c r="EM904" s="37"/>
      <c r="EN904" s="37"/>
      <c r="EO904" s="37"/>
      <c r="EP904" s="37"/>
      <c r="EQ904" s="37"/>
      <c r="ER904" s="37"/>
      <c r="ES904" s="37"/>
      <c r="ET904" s="37"/>
      <c r="EU904" s="37"/>
      <c r="EV904" s="37"/>
      <c r="EW904" s="37"/>
      <c r="EX904" s="37"/>
      <c r="EY904" s="37"/>
      <c r="EZ904" s="37"/>
      <c r="FA904" s="37"/>
      <c r="FB904" s="37"/>
      <c r="FC904" s="37"/>
      <c r="FD904" s="37"/>
      <c r="FE904" s="37"/>
      <c r="FF904" s="37"/>
      <c r="FG904" s="37"/>
      <c r="FH904" s="37"/>
      <c r="FI904" s="37"/>
      <c r="FJ904" s="37"/>
      <c r="FK904" s="37"/>
      <c r="FL904" s="37"/>
      <c r="FM904" s="37"/>
      <c r="FN904" s="37"/>
      <c r="FO904" s="37"/>
      <c r="FP904" s="37"/>
      <c r="FQ904" s="37"/>
      <c r="FR904" s="37"/>
      <c r="FS904" s="37"/>
      <c r="FT904" s="37"/>
      <c r="FU904" s="37"/>
      <c r="FV904" s="37"/>
      <c r="FW904" s="37"/>
      <c r="FX904" s="37"/>
      <c r="FY904" s="37"/>
      <c r="FZ904" s="37"/>
      <c r="GA904" s="37"/>
      <c r="GB904" s="37"/>
      <c r="GC904" s="37"/>
      <c r="GD904" s="37"/>
      <c r="GE904" s="37"/>
      <c r="GF904" s="37"/>
      <c r="GG904" s="37"/>
      <c r="GH904" s="37"/>
      <c r="GI904" s="37"/>
      <c r="GJ904" s="37"/>
      <c r="GK904" s="37"/>
      <c r="GL904" s="37"/>
      <c r="GM904" s="37"/>
      <c r="GN904" s="37"/>
      <c r="GO904" s="37"/>
      <c r="GP904" s="37"/>
      <c r="GQ904" s="37"/>
      <c r="GR904" s="37"/>
      <c r="GS904" s="37"/>
      <c r="GT904" s="37"/>
      <c r="GU904" s="37"/>
      <c r="GV904" s="37"/>
      <c r="GW904" s="37"/>
      <c r="GX904" s="37"/>
      <c r="GY904" s="37"/>
      <c r="GZ904" s="37"/>
      <c r="HA904" s="37"/>
    </row>
    <row r="905" spans="1:209" s="39" customFormat="1" ht="34.5" customHeight="1" x14ac:dyDescent="0.25">
      <c r="A905" s="40" t="s">
        <v>987</v>
      </c>
      <c r="B905" s="197"/>
      <c r="C905" s="25"/>
      <c r="D905" s="10"/>
      <c r="E905" s="41"/>
      <c r="F905" s="41"/>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c r="AJ905" s="37"/>
      <c r="AK905" s="37"/>
      <c r="AL905" s="37"/>
      <c r="AM905" s="37"/>
      <c r="AN905" s="37"/>
      <c r="AO905" s="37"/>
      <c r="AP905" s="37"/>
      <c r="AQ905" s="37"/>
      <c r="AR905" s="37"/>
      <c r="AS905" s="37"/>
      <c r="AT905" s="37"/>
      <c r="AU905" s="37"/>
      <c r="AV905" s="37"/>
      <c r="AW905" s="37"/>
      <c r="AX905" s="37"/>
      <c r="AY905" s="37"/>
      <c r="AZ905" s="37"/>
      <c r="BA905" s="37"/>
      <c r="BB905" s="37"/>
      <c r="BC905" s="37"/>
      <c r="BD905" s="37"/>
      <c r="BE905" s="37"/>
      <c r="BF905" s="37"/>
      <c r="BG905" s="37"/>
      <c r="BH905" s="37"/>
      <c r="BI905" s="37"/>
      <c r="BJ905" s="37"/>
      <c r="BK905" s="37"/>
      <c r="BL905" s="37"/>
      <c r="BM905" s="37"/>
      <c r="BN905" s="37"/>
      <c r="BO905" s="37"/>
      <c r="BP905" s="37"/>
      <c r="BQ905" s="37"/>
      <c r="BR905" s="37"/>
      <c r="BS905" s="37"/>
      <c r="BT905" s="37"/>
      <c r="BU905" s="37"/>
      <c r="BV905" s="37"/>
      <c r="BW905" s="37"/>
      <c r="BX905" s="37"/>
      <c r="BY905" s="37"/>
      <c r="BZ905" s="37"/>
      <c r="CA905" s="37"/>
      <c r="CB905" s="37"/>
      <c r="CC905" s="37"/>
      <c r="CD905" s="37"/>
      <c r="CE905" s="37"/>
      <c r="CF905" s="37"/>
      <c r="CG905" s="37"/>
      <c r="CH905" s="37"/>
      <c r="CI905" s="37"/>
      <c r="CJ905" s="37"/>
      <c r="CK905" s="37"/>
      <c r="CL905" s="37"/>
      <c r="CM905" s="37"/>
      <c r="CN905" s="37"/>
      <c r="CO905" s="37"/>
      <c r="CP905" s="37"/>
      <c r="CQ905" s="37"/>
      <c r="CR905" s="37"/>
      <c r="CS905" s="37"/>
      <c r="CT905" s="37"/>
      <c r="CU905" s="37"/>
      <c r="CV905" s="37"/>
      <c r="CW905" s="37"/>
      <c r="CX905" s="37"/>
      <c r="CY905" s="37"/>
      <c r="CZ905" s="37"/>
      <c r="DA905" s="37"/>
      <c r="DB905" s="37"/>
      <c r="DC905" s="37"/>
      <c r="DD905" s="37"/>
      <c r="DE905" s="37"/>
      <c r="DF905" s="37"/>
      <c r="DG905" s="37"/>
      <c r="DH905" s="37"/>
      <c r="DI905" s="37"/>
      <c r="DJ905" s="37"/>
      <c r="DK905" s="37"/>
      <c r="DL905" s="37"/>
      <c r="DM905" s="37"/>
      <c r="DN905" s="37"/>
      <c r="DO905" s="37"/>
      <c r="DP905" s="37"/>
      <c r="DQ905" s="37"/>
      <c r="DR905" s="37"/>
      <c r="DS905" s="37"/>
      <c r="DT905" s="37"/>
      <c r="DU905" s="37"/>
      <c r="DV905" s="37"/>
      <c r="DW905" s="37"/>
      <c r="DX905" s="37"/>
      <c r="DY905" s="37"/>
      <c r="DZ905" s="37"/>
      <c r="EA905" s="37"/>
      <c r="EB905" s="37"/>
      <c r="EC905" s="37"/>
      <c r="ED905" s="37"/>
      <c r="EE905" s="37"/>
      <c r="EF905" s="37"/>
      <c r="EG905" s="37"/>
      <c r="EH905" s="37"/>
      <c r="EI905" s="37"/>
      <c r="EJ905" s="37"/>
      <c r="EK905" s="37"/>
      <c r="EL905" s="37"/>
      <c r="EM905" s="37"/>
      <c r="EN905" s="37"/>
      <c r="EO905" s="37"/>
      <c r="EP905" s="37"/>
      <c r="EQ905" s="37"/>
      <c r="ER905" s="37"/>
      <c r="ES905" s="37"/>
      <c r="ET905" s="37"/>
      <c r="EU905" s="37"/>
      <c r="EV905" s="37"/>
      <c r="EW905" s="37"/>
      <c r="EX905" s="37"/>
      <c r="EY905" s="37"/>
      <c r="EZ905" s="37"/>
      <c r="FA905" s="37"/>
      <c r="FB905" s="37"/>
      <c r="FC905" s="37"/>
      <c r="FD905" s="37"/>
      <c r="FE905" s="37"/>
      <c r="FF905" s="37"/>
      <c r="FG905" s="37"/>
      <c r="FH905" s="37"/>
      <c r="FI905" s="37"/>
      <c r="FJ905" s="37"/>
      <c r="FK905" s="37"/>
      <c r="FL905" s="37"/>
      <c r="FM905" s="37"/>
      <c r="FN905" s="37"/>
      <c r="FO905" s="37"/>
      <c r="FP905" s="37"/>
      <c r="FQ905" s="37"/>
      <c r="FR905" s="37"/>
      <c r="FS905" s="37"/>
      <c r="FT905" s="37"/>
      <c r="FU905" s="37"/>
      <c r="FV905" s="37"/>
      <c r="FW905" s="37"/>
      <c r="FX905" s="37"/>
      <c r="FY905" s="37"/>
      <c r="FZ905" s="37"/>
      <c r="GA905" s="37"/>
      <c r="GB905" s="37"/>
      <c r="GC905" s="37"/>
      <c r="GD905" s="37"/>
      <c r="GE905" s="37"/>
      <c r="GF905" s="37"/>
      <c r="GG905" s="37"/>
      <c r="GH905" s="37"/>
      <c r="GI905" s="37"/>
      <c r="GJ905" s="37"/>
      <c r="GK905" s="37"/>
      <c r="GL905" s="37"/>
      <c r="GM905" s="37"/>
      <c r="GN905" s="37"/>
      <c r="GO905" s="37"/>
      <c r="GP905" s="37"/>
      <c r="GQ905" s="37"/>
      <c r="GR905" s="37"/>
      <c r="GS905" s="37"/>
      <c r="GT905" s="37"/>
      <c r="GU905" s="37"/>
      <c r="GV905" s="37"/>
      <c r="GW905" s="37"/>
      <c r="GX905" s="37"/>
      <c r="GY905" s="37"/>
      <c r="GZ905" s="37"/>
      <c r="HA905" s="37"/>
    </row>
    <row r="906" spans="1:209" s="39" customFormat="1" ht="34.5" customHeight="1" x14ac:dyDescent="0.25">
      <c r="A906" s="40" t="s">
        <v>979</v>
      </c>
      <c r="B906" s="197" t="s">
        <v>980</v>
      </c>
      <c r="C906" s="25">
        <v>1000</v>
      </c>
      <c r="D906" s="10" t="s">
        <v>361</v>
      </c>
      <c r="E906" s="41" t="s">
        <v>105</v>
      </c>
      <c r="F906" s="41" t="s">
        <v>105</v>
      </c>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c r="AK906" s="37"/>
      <c r="AL906" s="37"/>
      <c r="AM906" s="37"/>
      <c r="AN906" s="37"/>
      <c r="AO906" s="37"/>
      <c r="AP906" s="37"/>
      <c r="AQ906" s="37"/>
      <c r="AR906" s="37"/>
      <c r="AS906" s="37"/>
      <c r="AT906" s="37"/>
      <c r="AU906" s="37"/>
      <c r="AV906" s="37"/>
      <c r="AW906" s="37"/>
      <c r="AX906" s="37"/>
      <c r="AY906" s="37"/>
      <c r="AZ906" s="37"/>
      <c r="BA906" s="37"/>
      <c r="BB906" s="37"/>
      <c r="BC906" s="37"/>
      <c r="BD906" s="37"/>
      <c r="BE906" s="37"/>
      <c r="BF906" s="37"/>
      <c r="BG906" s="37"/>
      <c r="BH906" s="37"/>
      <c r="BI906" s="37"/>
      <c r="BJ906" s="37"/>
      <c r="BK906" s="37"/>
      <c r="BL906" s="37"/>
      <c r="BM906" s="37"/>
      <c r="BN906" s="37"/>
      <c r="BO906" s="37"/>
      <c r="BP906" s="37"/>
      <c r="BQ906" s="37"/>
      <c r="BR906" s="37"/>
      <c r="BS906" s="37"/>
      <c r="BT906" s="37"/>
      <c r="BU906" s="37"/>
      <c r="BV906" s="37"/>
      <c r="BW906" s="37"/>
      <c r="BX906" s="37"/>
      <c r="BY906" s="37"/>
      <c r="BZ906" s="37"/>
      <c r="CA906" s="37"/>
      <c r="CB906" s="37"/>
      <c r="CC906" s="37"/>
      <c r="CD906" s="37"/>
      <c r="CE906" s="37"/>
      <c r="CF906" s="37"/>
      <c r="CG906" s="37"/>
      <c r="CH906" s="37"/>
      <c r="CI906" s="37"/>
      <c r="CJ906" s="37"/>
      <c r="CK906" s="37"/>
      <c r="CL906" s="37"/>
      <c r="CM906" s="37"/>
      <c r="CN906" s="37"/>
      <c r="CO906" s="37"/>
      <c r="CP906" s="37"/>
      <c r="CQ906" s="37"/>
      <c r="CR906" s="37"/>
      <c r="CS906" s="37"/>
      <c r="CT906" s="37"/>
      <c r="CU906" s="37"/>
      <c r="CV906" s="37"/>
      <c r="CW906" s="37"/>
      <c r="CX906" s="37"/>
      <c r="CY906" s="37"/>
      <c r="CZ906" s="37"/>
      <c r="DA906" s="37"/>
      <c r="DB906" s="37"/>
      <c r="DC906" s="37"/>
      <c r="DD906" s="37"/>
      <c r="DE906" s="37"/>
      <c r="DF906" s="37"/>
      <c r="DG906" s="37"/>
      <c r="DH906" s="37"/>
      <c r="DI906" s="37"/>
      <c r="DJ906" s="37"/>
      <c r="DK906" s="37"/>
      <c r="DL906" s="37"/>
      <c r="DM906" s="37"/>
      <c r="DN906" s="37"/>
      <c r="DO906" s="37"/>
      <c r="DP906" s="37"/>
      <c r="DQ906" s="37"/>
      <c r="DR906" s="37"/>
      <c r="DS906" s="37"/>
      <c r="DT906" s="37"/>
      <c r="DU906" s="37"/>
      <c r="DV906" s="37"/>
      <c r="DW906" s="37"/>
      <c r="DX906" s="37"/>
      <c r="DY906" s="37"/>
      <c r="DZ906" s="37"/>
      <c r="EA906" s="37"/>
      <c r="EB906" s="37"/>
      <c r="EC906" s="37"/>
      <c r="ED906" s="37"/>
      <c r="EE906" s="37"/>
      <c r="EF906" s="37"/>
      <c r="EG906" s="37"/>
      <c r="EH906" s="37"/>
      <c r="EI906" s="37"/>
      <c r="EJ906" s="37"/>
      <c r="EK906" s="37"/>
      <c r="EL906" s="37"/>
      <c r="EM906" s="37"/>
      <c r="EN906" s="37"/>
      <c r="EO906" s="37"/>
      <c r="EP906" s="37"/>
      <c r="EQ906" s="37"/>
      <c r="ER906" s="37"/>
      <c r="ES906" s="37"/>
      <c r="ET906" s="37"/>
      <c r="EU906" s="37"/>
      <c r="EV906" s="37"/>
      <c r="EW906" s="37"/>
      <c r="EX906" s="37"/>
      <c r="EY906" s="37"/>
      <c r="EZ906" s="37"/>
      <c r="FA906" s="37"/>
      <c r="FB906" s="37"/>
      <c r="FC906" s="37"/>
      <c r="FD906" s="37"/>
      <c r="FE906" s="37"/>
      <c r="FF906" s="37"/>
      <c r="FG906" s="37"/>
      <c r="FH906" s="37"/>
      <c r="FI906" s="37"/>
      <c r="FJ906" s="37"/>
      <c r="FK906" s="37"/>
      <c r="FL906" s="37"/>
      <c r="FM906" s="37"/>
      <c r="FN906" s="37"/>
      <c r="FO906" s="37"/>
      <c r="FP906" s="37"/>
      <c r="FQ906" s="37"/>
      <c r="FR906" s="37"/>
      <c r="FS906" s="37"/>
      <c r="FT906" s="37"/>
      <c r="FU906" s="37"/>
      <c r="FV906" s="37"/>
      <c r="FW906" s="37"/>
      <c r="FX906" s="37"/>
      <c r="FY906" s="37"/>
      <c r="FZ906" s="37"/>
      <c r="GA906" s="37"/>
      <c r="GB906" s="37"/>
      <c r="GC906" s="37"/>
      <c r="GD906" s="37"/>
      <c r="GE906" s="37"/>
      <c r="GF906" s="37"/>
      <c r="GG906" s="37"/>
      <c r="GH906" s="37"/>
      <c r="GI906" s="37"/>
      <c r="GJ906" s="37"/>
      <c r="GK906" s="37"/>
      <c r="GL906" s="37"/>
      <c r="GM906" s="37"/>
      <c r="GN906" s="37"/>
      <c r="GO906" s="37"/>
      <c r="GP906" s="37"/>
      <c r="GQ906" s="37"/>
      <c r="GR906" s="37"/>
      <c r="GS906" s="37"/>
      <c r="GT906" s="37"/>
      <c r="GU906" s="37"/>
      <c r="GV906" s="37"/>
      <c r="GW906" s="37"/>
      <c r="GX906" s="37"/>
      <c r="GY906" s="37"/>
      <c r="GZ906" s="37"/>
      <c r="HA906" s="37"/>
    </row>
    <row r="907" spans="1:209" s="39" customFormat="1" ht="34.5" customHeight="1" x14ac:dyDescent="0.25">
      <c r="A907" s="40" t="s">
        <v>986</v>
      </c>
      <c r="B907" s="197"/>
      <c r="C907" s="25"/>
      <c r="D907" s="10"/>
      <c r="E907" s="41"/>
      <c r="F907" s="41"/>
      <c r="G907" s="37"/>
      <c r="H907" s="37"/>
      <c r="I907" s="37"/>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c r="AJ907" s="37"/>
      <c r="AK907" s="37"/>
      <c r="AL907" s="37"/>
      <c r="AM907" s="37"/>
      <c r="AN907" s="37"/>
      <c r="AO907" s="37"/>
      <c r="AP907" s="37"/>
      <c r="AQ907" s="37"/>
      <c r="AR907" s="37"/>
      <c r="AS907" s="37"/>
      <c r="AT907" s="37"/>
      <c r="AU907" s="37"/>
      <c r="AV907" s="37"/>
      <c r="AW907" s="37"/>
      <c r="AX907" s="37"/>
      <c r="AY907" s="37"/>
      <c r="AZ907" s="37"/>
      <c r="BA907" s="37"/>
      <c r="BB907" s="37"/>
      <c r="BC907" s="37"/>
      <c r="BD907" s="37"/>
      <c r="BE907" s="37"/>
      <c r="BF907" s="37"/>
      <c r="BG907" s="37"/>
      <c r="BH907" s="37"/>
      <c r="BI907" s="37"/>
      <c r="BJ907" s="37"/>
      <c r="BK907" s="37"/>
      <c r="BL907" s="37"/>
      <c r="BM907" s="37"/>
      <c r="BN907" s="37"/>
      <c r="BO907" s="37"/>
      <c r="BP907" s="37"/>
      <c r="BQ907" s="37"/>
      <c r="BR907" s="37"/>
      <c r="BS907" s="37"/>
      <c r="BT907" s="37"/>
      <c r="BU907" s="37"/>
      <c r="BV907" s="37"/>
      <c r="BW907" s="37"/>
      <c r="BX907" s="37"/>
      <c r="BY907" s="37"/>
      <c r="BZ907" s="37"/>
      <c r="CA907" s="37"/>
      <c r="CB907" s="37"/>
      <c r="CC907" s="37"/>
      <c r="CD907" s="37"/>
      <c r="CE907" s="37"/>
      <c r="CF907" s="37"/>
      <c r="CG907" s="37"/>
      <c r="CH907" s="37"/>
      <c r="CI907" s="37"/>
      <c r="CJ907" s="37"/>
      <c r="CK907" s="37"/>
      <c r="CL907" s="37"/>
      <c r="CM907" s="37"/>
      <c r="CN907" s="37"/>
      <c r="CO907" s="37"/>
      <c r="CP907" s="37"/>
      <c r="CQ907" s="37"/>
      <c r="CR907" s="37"/>
      <c r="CS907" s="37"/>
      <c r="CT907" s="37"/>
      <c r="CU907" s="37"/>
      <c r="CV907" s="37"/>
      <c r="CW907" s="37"/>
      <c r="CX907" s="37"/>
      <c r="CY907" s="37"/>
      <c r="CZ907" s="37"/>
      <c r="DA907" s="37"/>
      <c r="DB907" s="37"/>
      <c r="DC907" s="37"/>
      <c r="DD907" s="37"/>
      <c r="DE907" s="37"/>
      <c r="DF907" s="37"/>
      <c r="DG907" s="37"/>
      <c r="DH907" s="37"/>
      <c r="DI907" s="37"/>
      <c r="DJ907" s="37"/>
      <c r="DK907" s="37"/>
      <c r="DL907" s="37"/>
      <c r="DM907" s="37"/>
      <c r="DN907" s="37"/>
      <c r="DO907" s="37"/>
      <c r="DP907" s="37"/>
      <c r="DQ907" s="37"/>
      <c r="DR907" s="37"/>
      <c r="DS907" s="37"/>
      <c r="DT907" s="37"/>
      <c r="DU907" s="37"/>
      <c r="DV907" s="37"/>
      <c r="DW907" s="37"/>
      <c r="DX907" s="37"/>
      <c r="DY907" s="37"/>
      <c r="DZ907" s="37"/>
      <c r="EA907" s="37"/>
      <c r="EB907" s="37"/>
      <c r="EC907" s="37"/>
      <c r="ED907" s="37"/>
      <c r="EE907" s="37"/>
      <c r="EF907" s="37"/>
      <c r="EG907" s="37"/>
      <c r="EH907" s="37"/>
      <c r="EI907" s="37"/>
      <c r="EJ907" s="37"/>
      <c r="EK907" s="37"/>
      <c r="EL907" s="37"/>
      <c r="EM907" s="37"/>
      <c r="EN907" s="37"/>
      <c r="EO907" s="37"/>
      <c r="EP907" s="37"/>
      <c r="EQ907" s="37"/>
      <c r="ER907" s="37"/>
      <c r="ES907" s="37"/>
      <c r="ET907" s="37"/>
      <c r="EU907" s="37"/>
      <c r="EV907" s="37"/>
      <c r="EW907" s="37"/>
      <c r="EX907" s="37"/>
      <c r="EY907" s="37"/>
      <c r="EZ907" s="37"/>
      <c r="FA907" s="37"/>
      <c r="FB907" s="37"/>
      <c r="FC907" s="37"/>
      <c r="FD907" s="37"/>
      <c r="FE907" s="37"/>
      <c r="FF907" s="37"/>
      <c r="FG907" s="37"/>
      <c r="FH907" s="37"/>
      <c r="FI907" s="37"/>
      <c r="FJ907" s="37"/>
      <c r="FK907" s="37"/>
      <c r="FL907" s="37"/>
      <c r="FM907" s="37"/>
      <c r="FN907" s="37"/>
      <c r="FO907" s="37"/>
      <c r="FP907" s="37"/>
      <c r="FQ907" s="37"/>
      <c r="FR907" s="37"/>
      <c r="FS907" s="37"/>
      <c r="FT907" s="37"/>
      <c r="FU907" s="37"/>
      <c r="FV907" s="37"/>
      <c r="FW907" s="37"/>
      <c r="FX907" s="37"/>
      <c r="FY907" s="37"/>
      <c r="FZ907" s="37"/>
      <c r="GA907" s="37"/>
      <c r="GB907" s="37"/>
      <c r="GC907" s="37"/>
      <c r="GD907" s="37"/>
      <c r="GE907" s="37"/>
      <c r="GF907" s="37"/>
      <c r="GG907" s="37"/>
      <c r="GH907" s="37"/>
      <c r="GI907" s="37"/>
      <c r="GJ907" s="37"/>
      <c r="GK907" s="37"/>
      <c r="GL907" s="37"/>
      <c r="GM907" s="37"/>
      <c r="GN907" s="37"/>
      <c r="GO907" s="37"/>
      <c r="GP907" s="37"/>
      <c r="GQ907" s="37"/>
      <c r="GR907" s="37"/>
      <c r="GS907" s="37"/>
      <c r="GT907" s="37"/>
      <c r="GU907" s="37"/>
      <c r="GV907" s="37"/>
      <c r="GW907" s="37"/>
      <c r="GX907" s="37"/>
      <c r="GY907" s="37"/>
      <c r="GZ907" s="37"/>
      <c r="HA907" s="37"/>
    </row>
    <row r="908" spans="1:209" s="39" customFormat="1" ht="34.5" customHeight="1" x14ac:dyDescent="0.25">
      <c r="A908" s="40" t="s">
        <v>984</v>
      </c>
      <c r="B908" s="197" t="s">
        <v>985</v>
      </c>
      <c r="C908" s="25">
        <v>7500</v>
      </c>
      <c r="D908" s="10" t="s">
        <v>361</v>
      </c>
      <c r="E908" s="41" t="s">
        <v>105</v>
      </c>
      <c r="F908" s="41" t="s">
        <v>105</v>
      </c>
      <c r="G908" s="37"/>
      <c r="H908" s="37"/>
      <c r="I908" s="37"/>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c r="AJ908" s="37"/>
      <c r="AK908" s="37"/>
      <c r="AL908" s="37"/>
      <c r="AM908" s="37"/>
      <c r="AN908" s="37"/>
      <c r="AO908" s="37"/>
      <c r="AP908" s="37"/>
      <c r="AQ908" s="37"/>
      <c r="AR908" s="37"/>
      <c r="AS908" s="37"/>
      <c r="AT908" s="37"/>
      <c r="AU908" s="37"/>
      <c r="AV908" s="37"/>
      <c r="AW908" s="37"/>
      <c r="AX908" s="37"/>
      <c r="AY908" s="37"/>
      <c r="AZ908" s="37"/>
      <c r="BA908" s="37"/>
      <c r="BB908" s="37"/>
      <c r="BC908" s="37"/>
      <c r="BD908" s="37"/>
      <c r="BE908" s="37"/>
      <c r="BF908" s="37"/>
      <c r="BG908" s="37"/>
      <c r="BH908" s="37"/>
      <c r="BI908" s="37"/>
      <c r="BJ908" s="37"/>
      <c r="BK908" s="37"/>
      <c r="BL908" s="37"/>
      <c r="BM908" s="37"/>
      <c r="BN908" s="37"/>
      <c r="BO908" s="37"/>
      <c r="BP908" s="37"/>
      <c r="BQ908" s="37"/>
      <c r="BR908" s="37"/>
      <c r="BS908" s="37"/>
      <c r="BT908" s="37"/>
      <c r="BU908" s="37"/>
      <c r="BV908" s="37"/>
      <c r="BW908" s="37"/>
      <c r="BX908" s="37"/>
      <c r="BY908" s="37"/>
      <c r="BZ908" s="37"/>
      <c r="CA908" s="37"/>
      <c r="CB908" s="37"/>
      <c r="CC908" s="37"/>
      <c r="CD908" s="37"/>
      <c r="CE908" s="37"/>
      <c r="CF908" s="37"/>
      <c r="CG908" s="37"/>
      <c r="CH908" s="37"/>
      <c r="CI908" s="37"/>
      <c r="CJ908" s="37"/>
      <c r="CK908" s="37"/>
      <c r="CL908" s="37"/>
      <c r="CM908" s="37"/>
      <c r="CN908" s="37"/>
      <c r="CO908" s="37"/>
      <c r="CP908" s="37"/>
      <c r="CQ908" s="37"/>
      <c r="CR908" s="37"/>
      <c r="CS908" s="37"/>
      <c r="CT908" s="37"/>
      <c r="CU908" s="37"/>
      <c r="CV908" s="37"/>
      <c r="CW908" s="37"/>
      <c r="CX908" s="37"/>
      <c r="CY908" s="37"/>
      <c r="CZ908" s="37"/>
      <c r="DA908" s="37"/>
      <c r="DB908" s="37"/>
      <c r="DC908" s="37"/>
      <c r="DD908" s="37"/>
      <c r="DE908" s="37"/>
      <c r="DF908" s="37"/>
      <c r="DG908" s="37"/>
      <c r="DH908" s="37"/>
      <c r="DI908" s="37"/>
      <c r="DJ908" s="37"/>
      <c r="DK908" s="37"/>
      <c r="DL908" s="37"/>
      <c r="DM908" s="37"/>
      <c r="DN908" s="37"/>
      <c r="DO908" s="37"/>
      <c r="DP908" s="37"/>
      <c r="DQ908" s="37"/>
      <c r="DR908" s="37"/>
      <c r="DS908" s="37"/>
      <c r="DT908" s="37"/>
      <c r="DU908" s="37"/>
      <c r="DV908" s="37"/>
      <c r="DW908" s="37"/>
      <c r="DX908" s="37"/>
      <c r="DY908" s="37"/>
      <c r="DZ908" s="37"/>
      <c r="EA908" s="37"/>
      <c r="EB908" s="37"/>
      <c r="EC908" s="37"/>
      <c r="ED908" s="37"/>
      <c r="EE908" s="37"/>
      <c r="EF908" s="37"/>
      <c r="EG908" s="37"/>
      <c r="EH908" s="37"/>
      <c r="EI908" s="37"/>
      <c r="EJ908" s="37"/>
      <c r="EK908" s="37"/>
      <c r="EL908" s="37"/>
      <c r="EM908" s="37"/>
      <c r="EN908" s="37"/>
      <c r="EO908" s="37"/>
      <c r="EP908" s="37"/>
      <c r="EQ908" s="37"/>
      <c r="ER908" s="37"/>
      <c r="ES908" s="37"/>
      <c r="ET908" s="37"/>
      <c r="EU908" s="37"/>
      <c r="EV908" s="37"/>
      <c r="EW908" s="37"/>
      <c r="EX908" s="37"/>
      <c r="EY908" s="37"/>
      <c r="EZ908" s="37"/>
      <c r="FA908" s="37"/>
      <c r="FB908" s="37"/>
      <c r="FC908" s="37"/>
      <c r="FD908" s="37"/>
      <c r="FE908" s="37"/>
      <c r="FF908" s="37"/>
      <c r="FG908" s="37"/>
      <c r="FH908" s="37"/>
      <c r="FI908" s="37"/>
      <c r="FJ908" s="37"/>
      <c r="FK908" s="37"/>
      <c r="FL908" s="37"/>
      <c r="FM908" s="37"/>
      <c r="FN908" s="37"/>
      <c r="FO908" s="37"/>
      <c r="FP908" s="37"/>
      <c r="FQ908" s="37"/>
      <c r="FR908" s="37"/>
      <c r="FS908" s="37"/>
      <c r="FT908" s="37"/>
      <c r="FU908" s="37"/>
      <c r="FV908" s="37"/>
      <c r="FW908" s="37"/>
      <c r="FX908" s="37"/>
      <c r="FY908" s="37"/>
      <c r="FZ908" s="37"/>
      <c r="GA908" s="37"/>
      <c r="GB908" s="37"/>
      <c r="GC908" s="37"/>
      <c r="GD908" s="37"/>
      <c r="GE908" s="37"/>
      <c r="GF908" s="37"/>
      <c r="GG908" s="37"/>
      <c r="GH908" s="37"/>
      <c r="GI908" s="37"/>
      <c r="GJ908" s="37"/>
      <c r="GK908" s="37"/>
      <c r="GL908" s="37"/>
      <c r="GM908" s="37"/>
      <c r="GN908" s="37"/>
      <c r="GO908" s="37"/>
      <c r="GP908" s="37"/>
      <c r="GQ908" s="37"/>
      <c r="GR908" s="37"/>
      <c r="GS908" s="37"/>
      <c r="GT908" s="37"/>
      <c r="GU908" s="37"/>
      <c r="GV908" s="37"/>
      <c r="GW908" s="37"/>
      <c r="GX908" s="37"/>
      <c r="GY908" s="37"/>
      <c r="GZ908" s="37"/>
      <c r="HA908" s="37"/>
    </row>
    <row r="909" spans="1:209" s="39" customFormat="1" x14ac:dyDescent="0.25">
      <c r="A909" s="50"/>
      <c r="B909" s="124"/>
      <c r="C909" s="125"/>
      <c r="D909" s="20"/>
      <c r="E909" s="20"/>
      <c r="F909" s="20"/>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c r="AJ909" s="37"/>
      <c r="AK909" s="37"/>
      <c r="AL909" s="37"/>
      <c r="AM909" s="37"/>
      <c r="AN909" s="37"/>
      <c r="AO909" s="37"/>
      <c r="AP909" s="37"/>
      <c r="AQ909" s="37"/>
      <c r="AR909" s="37"/>
      <c r="AS909" s="37"/>
      <c r="AT909" s="37"/>
      <c r="AU909" s="37"/>
      <c r="AV909" s="37"/>
      <c r="AW909" s="37"/>
      <c r="AX909" s="37"/>
      <c r="AY909" s="37"/>
      <c r="AZ909" s="37"/>
      <c r="BA909" s="37"/>
      <c r="BB909" s="37"/>
      <c r="BC909" s="37"/>
      <c r="BD909" s="37"/>
      <c r="BE909" s="37"/>
      <c r="BF909" s="37"/>
      <c r="BG909" s="37"/>
      <c r="BH909" s="37"/>
      <c r="BI909" s="37"/>
      <c r="BJ909" s="37"/>
      <c r="BK909" s="37"/>
      <c r="BL909" s="37"/>
      <c r="BM909" s="37"/>
      <c r="BN909" s="37"/>
      <c r="BO909" s="37"/>
      <c r="BP909" s="37"/>
      <c r="BQ909" s="37"/>
      <c r="BR909" s="37"/>
      <c r="BS909" s="37"/>
      <c r="BT909" s="37"/>
      <c r="BU909" s="37"/>
      <c r="BV909" s="37"/>
      <c r="BW909" s="37"/>
      <c r="BX909" s="37"/>
      <c r="BY909" s="37"/>
      <c r="BZ909" s="37"/>
      <c r="CA909" s="37"/>
      <c r="CB909" s="37"/>
      <c r="CC909" s="37"/>
      <c r="CD909" s="37"/>
      <c r="CE909" s="37"/>
      <c r="CF909" s="37"/>
      <c r="CG909" s="37"/>
      <c r="CH909" s="37"/>
      <c r="CI909" s="37"/>
      <c r="CJ909" s="37"/>
      <c r="CK909" s="37"/>
      <c r="CL909" s="37"/>
      <c r="CM909" s="37"/>
      <c r="CN909" s="37"/>
      <c r="CO909" s="37"/>
      <c r="CP909" s="37"/>
      <c r="CQ909" s="37"/>
      <c r="CR909" s="37"/>
      <c r="CS909" s="37"/>
      <c r="CT909" s="37"/>
      <c r="CU909" s="37"/>
      <c r="CV909" s="37"/>
      <c r="CW909" s="37"/>
      <c r="CX909" s="37"/>
      <c r="CY909" s="37"/>
      <c r="CZ909" s="37"/>
      <c r="DA909" s="37"/>
      <c r="DB909" s="37"/>
      <c r="DC909" s="37"/>
      <c r="DD909" s="37"/>
      <c r="DE909" s="37"/>
      <c r="DF909" s="37"/>
      <c r="DG909" s="37"/>
      <c r="DH909" s="37"/>
      <c r="DI909" s="37"/>
      <c r="DJ909" s="37"/>
      <c r="DK909" s="37"/>
      <c r="DL909" s="37"/>
      <c r="DM909" s="37"/>
      <c r="DN909" s="37"/>
      <c r="DO909" s="37"/>
      <c r="DP909" s="37"/>
      <c r="DQ909" s="37"/>
      <c r="DR909" s="37"/>
      <c r="DS909" s="37"/>
      <c r="DT909" s="37"/>
      <c r="DU909" s="37"/>
      <c r="DV909" s="37"/>
      <c r="DW909" s="37"/>
      <c r="DX909" s="37"/>
      <c r="DY909" s="37"/>
      <c r="DZ909" s="37"/>
      <c r="EA909" s="37"/>
      <c r="EB909" s="37"/>
      <c r="EC909" s="37"/>
      <c r="ED909" s="37"/>
      <c r="EE909" s="37"/>
      <c r="EF909" s="37"/>
      <c r="EG909" s="37"/>
      <c r="EH909" s="37"/>
      <c r="EI909" s="37"/>
      <c r="EJ909" s="37"/>
      <c r="EK909" s="37"/>
      <c r="EL909" s="37"/>
      <c r="EM909" s="37"/>
      <c r="EN909" s="37"/>
      <c r="EO909" s="37"/>
      <c r="EP909" s="37"/>
      <c r="EQ909" s="37"/>
      <c r="ER909" s="37"/>
      <c r="ES909" s="37"/>
      <c r="ET909" s="37"/>
      <c r="EU909" s="37"/>
      <c r="EV909" s="37"/>
      <c r="EW909" s="37"/>
      <c r="EX909" s="37"/>
      <c r="EY909" s="37"/>
      <c r="EZ909" s="37"/>
      <c r="FA909" s="37"/>
      <c r="FB909" s="37"/>
      <c r="FC909" s="37"/>
      <c r="FD909" s="37"/>
      <c r="FE909" s="37"/>
      <c r="FF909" s="37"/>
      <c r="FG909" s="37"/>
      <c r="FH909" s="37"/>
      <c r="FI909" s="37"/>
      <c r="FJ909" s="37"/>
      <c r="FK909" s="37"/>
      <c r="FL909" s="37"/>
      <c r="FM909" s="37"/>
      <c r="FN909" s="37"/>
      <c r="FO909" s="37"/>
      <c r="FP909" s="37"/>
      <c r="FQ909" s="37"/>
      <c r="FR909" s="37"/>
      <c r="FS909" s="37"/>
      <c r="FT909" s="37"/>
      <c r="FU909" s="37"/>
      <c r="FV909" s="37"/>
      <c r="FW909" s="37"/>
      <c r="FX909" s="37"/>
      <c r="FY909" s="37"/>
      <c r="FZ909" s="37"/>
      <c r="GA909" s="37"/>
      <c r="GB909" s="37"/>
      <c r="GC909" s="37"/>
      <c r="GD909" s="37"/>
      <c r="GE909" s="37"/>
      <c r="GF909" s="37"/>
      <c r="GG909" s="37"/>
      <c r="GH909" s="37"/>
      <c r="GI909" s="37"/>
      <c r="GJ909" s="37"/>
      <c r="GK909" s="37"/>
      <c r="GL909" s="37"/>
      <c r="GM909" s="37"/>
      <c r="GN909" s="37"/>
      <c r="GO909" s="37"/>
      <c r="GP909" s="37"/>
      <c r="GQ909" s="37"/>
      <c r="GR909" s="37"/>
      <c r="GS909" s="37"/>
      <c r="GT909" s="37"/>
      <c r="GU909" s="37"/>
      <c r="GV909" s="37"/>
      <c r="GW909" s="37"/>
      <c r="GX909" s="37"/>
      <c r="GY909" s="37"/>
      <c r="GZ909" s="37"/>
      <c r="HA909" s="37"/>
    </row>
    <row r="910" spans="1:209" s="39" customFormat="1" x14ac:dyDescent="0.25">
      <c r="A910" s="50"/>
      <c r="B910" s="124"/>
      <c r="C910" s="125"/>
      <c r="D910" s="20"/>
      <c r="E910" s="20"/>
      <c r="F910" s="20"/>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c r="AJ910" s="37"/>
      <c r="AK910" s="37"/>
      <c r="AL910" s="37"/>
      <c r="AM910" s="37"/>
      <c r="AN910" s="37"/>
      <c r="AO910" s="37"/>
      <c r="AP910" s="37"/>
      <c r="AQ910" s="37"/>
      <c r="AR910" s="37"/>
      <c r="AS910" s="37"/>
      <c r="AT910" s="37"/>
      <c r="AU910" s="37"/>
      <c r="AV910" s="37"/>
      <c r="AW910" s="37"/>
      <c r="AX910" s="37"/>
      <c r="AY910" s="37"/>
      <c r="AZ910" s="37"/>
      <c r="BA910" s="37"/>
      <c r="BB910" s="37"/>
      <c r="BC910" s="37"/>
      <c r="BD910" s="37"/>
      <c r="BE910" s="37"/>
      <c r="BF910" s="37"/>
      <c r="BG910" s="37"/>
      <c r="BH910" s="37"/>
      <c r="BI910" s="37"/>
      <c r="BJ910" s="37"/>
      <c r="BK910" s="37"/>
      <c r="BL910" s="37"/>
      <c r="BM910" s="37"/>
      <c r="BN910" s="37"/>
      <c r="BO910" s="37"/>
      <c r="BP910" s="37"/>
      <c r="BQ910" s="37"/>
      <c r="BR910" s="37"/>
      <c r="BS910" s="37"/>
      <c r="BT910" s="37"/>
      <c r="BU910" s="37"/>
      <c r="BV910" s="37"/>
      <c r="BW910" s="37"/>
      <c r="BX910" s="37"/>
      <c r="BY910" s="37"/>
      <c r="BZ910" s="37"/>
      <c r="CA910" s="37"/>
      <c r="CB910" s="37"/>
      <c r="CC910" s="37"/>
      <c r="CD910" s="37"/>
      <c r="CE910" s="37"/>
      <c r="CF910" s="37"/>
      <c r="CG910" s="37"/>
      <c r="CH910" s="37"/>
      <c r="CI910" s="37"/>
      <c r="CJ910" s="37"/>
      <c r="CK910" s="37"/>
      <c r="CL910" s="37"/>
      <c r="CM910" s="37"/>
      <c r="CN910" s="37"/>
      <c r="CO910" s="37"/>
      <c r="CP910" s="37"/>
      <c r="CQ910" s="37"/>
      <c r="CR910" s="37"/>
      <c r="CS910" s="37"/>
      <c r="CT910" s="37"/>
      <c r="CU910" s="37"/>
      <c r="CV910" s="37"/>
      <c r="CW910" s="37"/>
      <c r="CX910" s="37"/>
      <c r="CY910" s="37"/>
      <c r="CZ910" s="37"/>
      <c r="DA910" s="37"/>
      <c r="DB910" s="37"/>
      <c r="DC910" s="37"/>
      <c r="DD910" s="37"/>
      <c r="DE910" s="37"/>
      <c r="DF910" s="37"/>
      <c r="DG910" s="37"/>
      <c r="DH910" s="37"/>
      <c r="DI910" s="37"/>
      <c r="DJ910" s="37"/>
      <c r="DK910" s="37"/>
      <c r="DL910" s="37"/>
      <c r="DM910" s="37"/>
      <c r="DN910" s="37"/>
      <c r="DO910" s="37"/>
      <c r="DP910" s="37"/>
      <c r="DQ910" s="37"/>
      <c r="DR910" s="37"/>
      <c r="DS910" s="37"/>
      <c r="DT910" s="37"/>
      <c r="DU910" s="37"/>
      <c r="DV910" s="37"/>
      <c r="DW910" s="37"/>
      <c r="DX910" s="37"/>
      <c r="DY910" s="37"/>
      <c r="DZ910" s="37"/>
      <c r="EA910" s="37"/>
      <c r="EB910" s="37"/>
      <c r="EC910" s="37"/>
      <c r="ED910" s="37"/>
      <c r="EE910" s="37"/>
      <c r="EF910" s="37"/>
      <c r="EG910" s="37"/>
      <c r="EH910" s="37"/>
      <c r="EI910" s="37"/>
      <c r="EJ910" s="37"/>
      <c r="EK910" s="37"/>
      <c r="EL910" s="37"/>
      <c r="EM910" s="37"/>
      <c r="EN910" s="37"/>
      <c r="EO910" s="37"/>
      <c r="EP910" s="37"/>
      <c r="EQ910" s="37"/>
      <c r="ER910" s="37"/>
      <c r="ES910" s="37"/>
      <c r="ET910" s="37"/>
      <c r="EU910" s="37"/>
      <c r="EV910" s="37"/>
      <c r="EW910" s="37"/>
      <c r="EX910" s="37"/>
      <c r="EY910" s="37"/>
      <c r="EZ910" s="37"/>
      <c r="FA910" s="37"/>
      <c r="FB910" s="37"/>
      <c r="FC910" s="37"/>
      <c r="FD910" s="37"/>
      <c r="FE910" s="37"/>
      <c r="FF910" s="37"/>
      <c r="FG910" s="37"/>
      <c r="FH910" s="37"/>
      <c r="FI910" s="37"/>
      <c r="FJ910" s="37"/>
      <c r="FK910" s="37"/>
      <c r="FL910" s="37"/>
      <c r="FM910" s="37"/>
      <c r="FN910" s="37"/>
      <c r="FO910" s="37"/>
      <c r="FP910" s="37"/>
      <c r="FQ910" s="37"/>
      <c r="FR910" s="37"/>
      <c r="FS910" s="37"/>
      <c r="FT910" s="37"/>
      <c r="FU910" s="37"/>
      <c r="FV910" s="37"/>
      <c r="FW910" s="37"/>
      <c r="FX910" s="37"/>
      <c r="FY910" s="37"/>
      <c r="FZ910" s="37"/>
      <c r="GA910" s="37"/>
      <c r="GB910" s="37"/>
      <c r="GC910" s="37"/>
      <c r="GD910" s="37"/>
      <c r="GE910" s="37"/>
      <c r="GF910" s="37"/>
      <c r="GG910" s="37"/>
      <c r="GH910" s="37"/>
      <c r="GI910" s="37"/>
      <c r="GJ910" s="37"/>
      <c r="GK910" s="37"/>
      <c r="GL910" s="37"/>
      <c r="GM910" s="37"/>
      <c r="GN910" s="37"/>
      <c r="GO910" s="37"/>
      <c r="GP910" s="37"/>
      <c r="GQ910" s="37"/>
      <c r="GR910" s="37"/>
      <c r="GS910" s="37"/>
      <c r="GT910" s="37"/>
      <c r="GU910" s="37"/>
      <c r="GV910" s="37"/>
      <c r="GW910" s="37"/>
      <c r="GX910" s="37"/>
      <c r="GY910" s="37"/>
      <c r="GZ910" s="37"/>
      <c r="HA910" s="37"/>
    </row>
    <row r="911" spans="1:209" s="39" customFormat="1" ht="38.25" x14ac:dyDescent="0.25">
      <c r="A911" s="193" t="s">
        <v>642</v>
      </c>
      <c r="B911" s="194" t="s">
        <v>1</v>
      </c>
      <c r="C911" s="195" t="s">
        <v>135</v>
      </c>
      <c r="D911" s="196" t="s">
        <v>3</v>
      </c>
      <c r="E911" s="196" t="s">
        <v>4</v>
      </c>
      <c r="F911" s="196" t="s">
        <v>5</v>
      </c>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c r="AJ911" s="37"/>
      <c r="AK911" s="37"/>
      <c r="AL911" s="37"/>
      <c r="AM911" s="37"/>
      <c r="AN911" s="37"/>
      <c r="AO911" s="37"/>
      <c r="AP911" s="37"/>
      <c r="AQ911" s="37"/>
      <c r="AR911" s="37"/>
      <c r="AS911" s="37"/>
      <c r="AT911" s="37"/>
      <c r="AU911" s="37"/>
      <c r="AV911" s="37"/>
      <c r="AW911" s="37"/>
      <c r="AX911" s="37"/>
      <c r="AY911" s="37"/>
      <c r="AZ911" s="37"/>
      <c r="BA911" s="37"/>
      <c r="BB911" s="37"/>
      <c r="BC911" s="37"/>
      <c r="BD911" s="37"/>
      <c r="BE911" s="37"/>
      <c r="BF911" s="37"/>
      <c r="BG911" s="37"/>
      <c r="BH911" s="37"/>
      <c r="BI911" s="37"/>
      <c r="BJ911" s="37"/>
      <c r="BK911" s="37"/>
      <c r="BL911" s="37"/>
      <c r="BM911" s="37"/>
      <c r="BN911" s="37"/>
      <c r="BO911" s="37"/>
      <c r="BP911" s="37"/>
      <c r="BQ911" s="37"/>
      <c r="BR911" s="37"/>
      <c r="BS911" s="37"/>
      <c r="BT911" s="37"/>
      <c r="BU911" s="37"/>
      <c r="BV911" s="37"/>
      <c r="BW911" s="37"/>
      <c r="BX911" s="37"/>
      <c r="BY911" s="37"/>
      <c r="BZ911" s="37"/>
      <c r="CA911" s="37"/>
      <c r="CB911" s="37"/>
      <c r="CC911" s="37"/>
      <c r="CD911" s="37"/>
      <c r="CE911" s="37"/>
      <c r="CF911" s="37"/>
      <c r="CG911" s="37"/>
      <c r="CH911" s="37"/>
      <c r="CI911" s="37"/>
      <c r="CJ911" s="37"/>
      <c r="CK911" s="37"/>
      <c r="CL911" s="37"/>
      <c r="CM911" s="37"/>
      <c r="CN911" s="37"/>
      <c r="CO911" s="37"/>
      <c r="CP911" s="37"/>
      <c r="CQ911" s="37"/>
      <c r="CR911" s="37"/>
      <c r="CS911" s="37"/>
      <c r="CT911" s="37"/>
      <c r="CU911" s="37"/>
      <c r="CV911" s="37"/>
      <c r="CW911" s="37"/>
      <c r="CX911" s="37"/>
      <c r="CY911" s="37"/>
      <c r="CZ911" s="37"/>
      <c r="DA911" s="37"/>
      <c r="DB911" s="37"/>
      <c r="DC911" s="37"/>
      <c r="DD911" s="37"/>
      <c r="DE911" s="37"/>
      <c r="DF911" s="37"/>
      <c r="DG911" s="37"/>
      <c r="DH911" s="37"/>
      <c r="DI911" s="37"/>
      <c r="DJ911" s="37"/>
      <c r="DK911" s="37"/>
      <c r="DL911" s="37"/>
      <c r="DM911" s="37"/>
      <c r="DN911" s="37"/>
      <c r="DO911" s="37"/>
      <c r="DP911" s="37"/>
      <c r="DQ911" s="37"/>
      <c r="DR911" s="37"/>
      <c r="DS911" s="37"/>
      <c r="DT911" s="37"/>
      <c r="DU911" s="37"/>
      <c r="DV911" s="37"/>
      <c r="DW911" s="37"/>
      <c r="DX911" s="37"/>
      <c r="DY911" s="37"/>
      <c r="DZ911" s="37"/>
      <c r="EA911" s="37"/>
      <c r="EB911" s="37"/>
      <c r="EC911" s="37"/>
      <c r="ED911" s="37"/>
      <c r="EE911" s="37"/>
      <c r="EF911" s="37"/>
      <c r="EG911" s="37"/>
      <c r="EH911" s="37"/>
      <c r="EI911" s="37"/>
      <c r="EJ911" s="37"/>
      <c r="EK911" s="37"/>
      <c r="EL911" s="37"/>
      <c r="EM911" s="37"/>
      <c r="EN911" s="37"/>
      <c r="EO911" s="37"/>
      <c r="EP911" s="37"/>
      <c r="EQ911" s="37"/>
      <c r="ER911" s="37"/>
      <c r="ES911" s="37"/>
      <c r="ET911" s="37"/>
      <c r="EU911" s="37"/>
      <c r="EV911" s="37"/>
      <c r="EW911" s="37"/>
      <c r="EX911" s="37"/>
      <c r="EY911" s="37"/>
      <c r="EZ911" s="37"/>
      <c r="FA911" s="37"/>
      <c r="FB911" s="37"/>
      <c r="FC911" s="37"/>
      <c r="FD911" s="37"/>
      <c r="FE911" s="37"/>
      <c r="FF911" s="37"/>
      <c r="FG911" s="37"/>
      <c r="FH911" s="37"/>
      <c r="FI911" s="37"/>
      <c r="FJ911" s="37"/>
      <c r="FK911" s="37"/>
      <c r="FL911" s="37"/>
      <c r="FM911" s="37"/>
      <c r="FN911" s="37"/>
      <c r="FO911" s="37"/>
      <c r="FP911" s="37"/>
      <c r="FQ911" s="37"/>
      <c r="FR911" s="37"/>
      <c r="FS911" s="37"/>
      <c r="FT911" s="37"/>
      <c r="FU911" s="37"/>
      <c r="FV911" s="37"/>
      <c r="FW911" s="37"/>
      <c r="FX911" s="37"/>
      <c r="FY911" s="37"/>
      <c r="FZ911" s="37"/>
      <c r="GA911" s="37"/>
      <c r="GB911" s="37"/>
      <c r="GC911" s="37"/>
      <c r="GD911" s="37"/>
      <c r="GE911" s="37"/>
      <c r="GF911" s="37"/>
      <c r="GG911" s="37"/>
      <c r="GH911" s="37"/>
      <c r="GI911" s="37"/>
      <c r="GJ911" s="37"/>
      <c r="GK911" s="37"/>
      <c r="GL911" s="37"/>
      <c r="GM911" s="37"/>
      <c r="GN911" s="37"/>
      <c r="GO911" s="37"/>
      <c r="GP911" s="37"/>
      <c r="GQ911" s="37"/>
      <c r="GR911" s="37"/>
      <c r="GS911" s="37"/>
      <c r="GT911" s="37"/>
      <c r="GU911" s="37"/>
      <c r="GV911" s="37"/>
      <c r="GW911" s="37"/>
      <c r="GX911" s="37"/>
      <c r="GY911" s="37"/>
      <c r="GZ911" s="37"/>
      <c r="HA911" s="37"/>
    </row>
    <row r="912" spans="1:209" s="39" customFormat="1" ht="27.75" customHeight="1" x14ac:dyDescent="0.25">
      <c r="A912" s="40" t="s">
        <v>696</v>
      </c>
      <c r="B912" s="197" t="s">
        <v>477</v>
      </c>
      <c r="C912" s="25">
        <v>8400</v>
      </c>
      <c r="D912" s="10" t="s">
        <v>643</v>
      </c>
      <c r="E912" s="41" t="s">
        <v>100</v>
      </c>
      <c r="F912" s="41" t="s">
        <v>103</v>
      </c>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c r="AJ912" s="37"/>
      <c r="AK912" s="37"/>
      <c r="AL912" s="37"/>
      <c r="AM912" s="37"/>
      <c r="AN912" s="37"/>
      <c r="AO912" s="37"/>
      <c r="AP912" s="37"/>
      <c r="AQ912" s="37"/>
      <c r="AR912" s="37"/>
      <c r="AS912" s="37"/>
      <c r="AT912" s="37"/>
      <c r="AU912" s="37"/>
      <c r="AV912" s="37"/>
      <c r="AW912" s="37"/>
      <c r="AX912" s="37"/>
      <c r="AY912" s="37"/>
      <c r="AZ912" s="37"/>
      <c r="BA912" s="37"/>
      <c r="BB912" s="37"/>
      <c r="BC912" s="37"/>
      <c r="BD912" s="37"/>
      <c r="BE912" s="37"/>
      <c r="BF912" s="37"/>
      <c r="BG912" s="37"/>
      <c r="BH912" s="37"/>
      <c r="BI912" s="37"/>
      <c r="BJ912" s="37"/>
      <c r="BK912" s="37"/>
      <c r="BL912" s="37"/>
      <c r="BM912" s="37"/>
      <c r="BN912" s="37"/>
      <c r="BO912" s="37"/>
      <c r="BP912" s="37"/>
      <c r="BQ912" s="37"/>
      <c r="BR912" s="37"/>
      <c r="BS912" s="37"/>
      <c r="BT912" s="37"/>
      <c r="BU912" s="37"/>
      <c r="BV912" s="37"/>
      <c r="BW912" s="37"/>
      <c r="BX912" s="37"/>
      <c r="BY912" s="37"/>
      <c r="BZ912" s="37"/>
      <c r="CA912" s="37"/>
      <c r="CB912" s="37"/>
      <c r="CC912" s="37"/>
      <c r="CD912" s="37"/>
      <c r="CE912" s="37"/>
      <c r="CF912" s="37"/>
      <c r="CG912" s="37"/>
      <c r="CH912" s="37"/>
      <c r="CI912" s="37"/>
      <c r="CJ912" s="37"/>
      <c r="CK912" s="37"/>
      <c r="CL912" s="37"/>
      <c r="CM912" s="37"/>
      <c r="CN912" s="37"/>
      <c r="CO912" s="37"/>
      <c r="CP912" s="37"/>
      <c r="CQ912" s="37"/>
      <c r="CR912" s="37"/>
      <c r="CS912" s="37"/>
      <c r="CT912" s="37"/>
      <c r="CU912" s="37"/>
      <c r="CV912" s="37"/>
      <c r="CW912" s="37"/>
      <c r="CX912" s="37"/>
      <c r="CY912" s="37"/>
      <c r="CZ912" s="37"/>
      <c r="DA912" s="37"/>
      <c r="DB912" s="37"/>
      <c r="DC912" s="37"/>
      <c r="DD912" s="37"/>
      <c r="DE912" s="37"/>
      <c r="DF912" s="37"/>
      <c r="DG912" s="37"/>
      <c r="DH912" s="37"/>
      <c r="DI912" s="37"/>
      <c r="DJ912" s="37"/>
      <c r="DK912" s="37"/>
      <c r="DL912" s="37"/>
      <c r="DM912" s="37"/>
      <c r="DN912" s="37"/>
      <c r="DO912" s="37"/>
      <c r="DP912" s="37"/>
      <c r="DQ912" s="37"/>
      <c r="DR912" s="37"/>
      <c r="DS912" s="37"/>
      <c r="DT912" s="37"/>
      <c r="DU912" s="37"/>
      <c r="DV912" s="37"/>
      <c r="DW912" s="37"/>
      <c r="DX912" s="37"/>
      <c r="DY912" s="37"/>
      <c r="DZ912" s="37"/>
      <c r="EA912" s="37"/>
      <c r="EB912" s="37"/>
      <c r="EC912" s="37"/>
      <c r="ED912" s="37"/>
      <c r="EE912" s="37"/>
      <c r="EF912" s="37"/>
      <c r="EG912" s="37"/>
      <c r="EH912" s="37"/>
      <c r="EI912" s="37"/>
      <c r="EJ912" s="37"/>
      <c r="EK912" s="37"/>
      <c r="EL912" s="37"/>
      <c r="EM912" s="37"/>
      <c r="EN912" s="37"/>
      <c r="EO912" s="37"/>
      <c r="EP912" s="37"/>
      <c r="EQ912" s="37"/>
      <c r="ER912" s="37"/>
      <c r="ES912" s="37"/>
      <c r="ET912" s="37"/>
      <c r="EU912" s="37"/>
      <c r="EV912" s="37"/>
      <c r="EW912" s="37"/>
      <c r="EX912" s="37"/>
      <c r="EY912" s="37"/>
      <c r="EZ912" s="37"/>
      <c r="FA912" s="37"/>
      <c r="FB912" s="37"/>
      <c r="FC912" s="37"/>
      <c r="FD912" s="37"/>
      <c r="FE912" s="37"/>
      <c r="FF912" s="37"/>
      <c r="FG912" s="37"/>
      <c r="FH912" s="37"/>
      <c r="FI912" s="37"/>
      <c r="FJ912" s="37"/>
      <c r="FK912" s="37"/>
      <c r="FL912" s="37"/>
      <c r="FM912" s="37"/>
      <c r="FN912" s="37"/>
      <c r="FO912" s="37"/>
      <c r="FP912" s="37"/>
      <c r="FQ912" s="37"/>
      <c r="FR912" s="37"/>
      <c r="FS912" s="37"/>
      <c r="FT912" s="37"/>
      <c r="FU912" s="37"/>
      <c r="FV912" s="37"/>
      <c r="FW912" s="37"/>
      <c r="FX912" s="37"/>
      <c r="FY912" s="37"/>
      <c r="FZ912" s="37"/>
      <c r="GA912" s="37"/>
      <c r="GB912" s="37"/>
      <c r="GC912" s="37"/>
      <c r="GD912" s="37"/>
      <c r="GE912" s="37"/>
      <c r="GF912" s="37"/>
      <c r="GG912" s="37"/>
      <c r="GH912" s="37"/>
      <c r="GI912" s="37"/>
      <c r="GJ912" s="37"/>
      <c r="GK912" s="37"/>
      <c r="GL912" s="37"/>
      <c r="GM912" s="37"/>
      <c r="GN912" s="37"/>
      <c r="GO912" s="37"/>
      <c r="GP912" s="37"/>
      <c r="GQ912" s="37"/>
      <c r="GR912" s="37"/>
      <c r="GS912" s="37"/>
      <c r="GT912" s="37"/>
      <c r="GU912" s="37"/>
      <c r="GV912" s="37"/>
      <c r="GW912" s="37"/>
      <c r="GX912" s="37"/>
      <c r="GY912" s="37"/>
      <c r="GZ912" s="37"/>
      <c r="HA912" s="37"/>
    </row>
    <row r="913" spans="1:209" s="39" customFormat="1" ht="26.25" customHeight="1" x14ac:dyDescent="0.25">
      <c r="A913" s="40" t="s">
        <v>644</v>
      </c>
      <c r="B913" s="197" t="s">
        <v>158</v>
      </c>
      <c r="C913" s="25">
        <v>537.80999999999995</v>
      </c>
      <c r="D913" s="10" t="s">
        <v>643</v>
      </c>
      <c r="E913" s="41" t="s">
        <v>100</v>
      </c>
      <c r="F913" s="41" t="s">
        <v>103</v>
      </c>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c r="AJ913" s="37"/>
      <c r="AK913" s="37"/>
      <c r="AL913" s="37"/>
      <c r="AM913" s="37"/>
      <c r="AN913" s="37"/>
      <c r="AO913" s="37"/>
      <c r="AP913" s="37"/>
      <c r="AQ913" s="37"/>
      <c r="AR913" s="37"/>
      <c r="AS913" s="37"/>
      <c r="AT913" s="37"/>
      <c r="AU913" s="37"/>
      <c r="AV913" s="37"/>
      <c r="AW913" s="37"/>
      <c r="AX913" s="37"/>
      <c r="AY913" s="37"/>
      <c r="AZ913" s="37"/>
      <c r="BA913" s="37"/>
      <c r="BB913" s="37"/>
      <c r="BC913" s="37"/>
      <c r="BD913" s="37"/>
      <c r="BE913" s="37"/>
      <c r="BF913" s="37"/>
      <c r="BG913" s="37"/>
      <c r="BH913" s="37"/>
      <c r="BI913" s="37"/>
      <c r="BJ913" s="37"/>
      <c r="BK913" s="37"/>
      <c r="BL913" s="37"/>
      <c r="BM913" s="37"/>
      <c r="BN913" s="37"/>
      <c r="BO913" s="37"/>
      <c r="BP913" s="37"/>
      <c r="BQ913" s="37"/>
      <c r="BR913" s="37"/>
      <c r="BS913" s="37"/>
      <c r="BT913" s="37"/>
      <c r="BU913" s="37"/>
      <c r="BV913" s="37"/>
      <c r="BW913" s="37"/>
      <c r="BX913" s="37"/>
      <c r="BY913" s="37"/>
      <c r="BZ913" s="37"/>
      <c r="CA913" s="37"/>
      <c r="CB913" s="37"/>
      <c r="CC913" s="37"/>
      <c r="CD913" s="37"/>
      <c r="CE913" s="37"/>
      <c r="CF913" s="37"/>
      <c r="CG913" s="37"/>
      <c r="CH913" s="37"/>
      <c r="CI913" s="37"/>
      <c r="CJ913" s="37"/>
      <c r="CK913" s="37"/>
      <c r="CL913" s="37"/>
      <c r="CM913" s="37"/>
      <c r="CN913" s="37"/>
      <c r="CO913" s="37"/>
      <c r="CP913" s="37"/>
      <c r="CQ913" s="37"/>
      <c r="CR913" s="37"/>
      <c r="CS913" s="37"/>
      <c r="CT913" s="37"/>
      <c r="CU913" s="37"/>
      <c r="CV913" s="37"/>
      <c r="CW913" s="37"/>
      <c r="CX913" s="37"/>
      <c r="CY913" s="37"/>
      <c r="CZ913" s="37"/>
      <c r="DA913" s="37"/>
      <c r="DB913" s="37"/>
      <c r="DC913" s="37"/>
      <c r="DD913" s="37"/>
      <c r="DE913" s="37"/>
      <c r="DF913" s="37"/>
      <c r="DG913" s="37"/>
      <c r="DH913" s="37"/>
      <c r="DI913" s="37"/>
      <c r="DJ913" s="37"/>
      <c r="DK913" s="37"/>
      <c r="DL913" s="37"/>
      <c r="DM913" s="37"/>
      <c r="DN913" s="37"/>
      <c r="DO913" s="37"/>
      <c r="DP913" s="37"/>
      <c r="DQ913" s="37"/>
      <c r="DR913" s="37"/>
      <c r="DS913" s="37"/>
      <c r="DT913" s="37"/>
      <c r="DU913" s="37"/>
      <c r="DV913" s="37"/>
      <c r="DW913" s="37"/>
      <c r="DX913" s="37"/>
      <c r="DY913" s="37"/>
      <c r="DZ913" s="37"/>
      <c r="EA913" s="37"/>
      <c r="EB913" s="37"/>
      <c r="EC913" s="37"/>
      <c r="ED913" s="37"/>
      <c r="EE913" s="37"/>
      <c r="EF913" s="37"/>
      <c r="EG913" s="37"/>
      <c r="EH913" s="37"/>
      <c r="EI913" s="37"/>
      <c r="EJ913" s="37"/>
      <c r="EK913" s="37"/>
      <c r="EL913" s="37"/>
      <c r="EM913" s="37"/>
      <c r="EN913" s="37"/>
      <c r="EO913" s="37"/>
      <c r="EP913" s="37"/>
      <c r="EQ913" s="37"/>
      <c r="ER913" s="37"/>
      <c r="ES913" s="37"/>
      <c r="ET913" s="37"/>
      <c r="EU913" s="37"/>
      <c r="EV913" s="37"/>
      <c r="EW913" s="37"/>
      <c r="EX913" s="37"/>
      <c r="EY913" s="37"/>
      <c r="EZ913" s="37"/>
      <c r="FA913" s="37"/>
      <c r="FB913" s="37"/>
      <c r="FC913" s="37"/>
      <c r="FD913" s="37"/>
      <c r="FE913" s="37"/>
      <c r="FF913" s="37"/>
      <c r="FG913" s="37"/>
      <c r="FH913" s="37"/>
      <c r="FI913" s="37"/>
      <c r="FJ913" s="37"/>
      <c r="FK913" s="37"/>
      <c r="FL913" s="37"/>
      <c r="FM913" s="37"/>
      <c r="FN913" s="37"/>
      <c r="FO913" s="37"/>
      <c r="FP913" s="37"/>
      <c r="FQ913" s="37"/>
      <c r="FR913" s="37"/>
      <c r="FS913" s="37"/>
      <c r="FT913" s="37"/>
      <c r="FU913" s="37"/>
      <c r="FV913" s="37"/>
      <c r="FW913" s="37"/>
      <c r="FX913" s="37"/>
      <c r="FY913" s="37"/>
      <c r="FZ913" s="37"/>
      <c r="GA913" s="37"/>
      <c r="GB913" s="37"/>
      <c r="GC913" s="37"/>
      <c r="GD913" s="37"/>
      <c r="GE913" s="37"/>
      <c r="GF913" s="37"/>
      <c r="GG913" s="37"/>
      <c r="GH913" s="37"/>
      <c r="GI913" s="37"/>
      <c r="GJ913" s="37"/>
      <c r="GK913" s="37"/>
      <c r="GL913" s="37"/>
      <c r="GM913" s="37"/>
      <c r="GN913" s="37"/>
      <c r="GO913" s="37"/>
      <c r="GP913" s="37"/>
      <c r="GQ913" s="37"/>
      <c r="GR913" s="37"/>
      <c r="GS913" s="37"/>
      <c r="GT913" s="37"/>
      <c r="GU913" s="37"/>
      <c r="GV913" s="37"/>
      <c r="GW913" s="37"/>
      <c r="GX913" s="37"/>
      <c r="GY913" s="37"/>
      <c r="GZ913" s="37"/>
      <c r="HA913" s="37"/>
    </row>
    <row r="914" spans="1:209" s="39" customFormat="1" ht="31.5" customHeight="1" x14ac:dyDescent="0.25">
      <c r="A914" s="40" t="s">
        <v>697</v>
      </c>
      <c r="B914" s="197" t="s">
        <v>699</v>
      </c>
      <c r="C914" s="25">
        <v>252.1</v>
      </c>
      <c r="D914" s="10" t="s">
        <v>643</v>
      </c>
      <c r="E914" s="41" t="s">
        <v>100</v>
      </c>
      <c r="F914" s="41" t="s">
        <v>103</v>
      </c>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c r="AJ914" s="37"/>
      <c r="AK914" s="37"/>
      <c r="AL914" s="37"/>
      <c r="AM914" s="37"/>
      <c r="AN914" s="37"/>
      <c r="AO914" s="37"/>
      <c r="AP914" s="37"/>
      <c r="AQ914" s="37"/>
      <c r="AR914" s="37"/>
      <c r="AS914" s="37"/>
      <c r="AT914" s="37"/>
      <c r="AU914" s="37"/>
      <c r="AV914" s="37"/>
      <c r="AW914" s="37"/>
      <c r="AX914" s="37"/>
      <c r="AY914" s="37"/>
      <c r="AZ914" s="37"/>
      <c r="BA914" s="37"/>
      <c r="BB914" s="37"/>
      <c r="BC914" s="37"/>
      <c r="BD914" s="37"/>
      <c r="BE914" s="37"/>
      <c r="BF914" s="37"/>
      <c r="BG914" s="37"/>
      <c r="BH914" s="37"/>
      <c r="BI914" s="37"/>
      <c r="BJ914" s="37"/>
      <c r="BK914" s="37"/>
      <c r="BL914" s="37"/>
      <c r="BM914" s="37"/>
      <c r="BN914" s="37"/>
      <c r="BO914" s="37"/>
      <c r="BP914" s="37"/>
      <c r="BQ914" s="37"/>
      <c r="BR914" s="37"/>
      <c r="BS914" s="37"/>
      <c r="BT914" s="37"/>
      <c r="BU914" s="37"/>
      <c r="BV914" s="37"/>
      <c r="BW914" s="37"/>
      <c r="BX914" s="37"/>
      <c r="BY914" s="37"/>
      <c r="BZ914" s="37"/>
      <c r="CA914" s="37"/>
      <c r="CB914" s="37"/>
      <c r="CC914" s="37"/>
      <c r="CD914" s="37"/>
      <c r="CE914" s="37"/>
      <c r="CF914" s="37"/>
      <c r="CG914" s="37"/>
      <c r="CH914" s="37"/>
      <c r="CI914" s="37"/>
      <c r="CJ914" s="37"/>
      <c r="CK914" s="37"/>
      <c r="CL914" s="37"/>
      <c r="CM914" s="37"/>
      <c r="CN914" s="37"/>
      <c r="CO914" s="37"/>
      <c r="CP914" s="37"/>
      <c r="CQ914" s="37"/>
      <c r="CR914" s="37"/>
      <c r="CS914" s="37"/>
      <c r="CT914" s="37"/>
      <c r="CU914" s="37"/>
      <c r="CV914" s="37"/>
      <c r="CW914" s="37"/>
      <c r="CX914" s="37"/>
      <c r="CY914" s="37"/>
      <c r="CZ914" s="37"/>
      <c r="DA914" s="37"/>
      <c r="DB914" s="37"/>
      <c r="DC914" s="37"/>
      <c r="DD914" s="37"/>
      <c r="DE914" s="37"/>
      <c r="DF914" s="37"/>
      <c r="DG914" s="37"/>
      <c r="DH914" s="37"/>
      <c r="DI914" s="37"/>
      <c r="DJ914" s="37"/>
      <c r="DK914" s="37"/>
      <c r="DL914" s="37"/>
      <c r="DM914" s="37"/>
      <c r="DN914" s="37"/>
      <c r="DO914" s="37"/>
      <c r="DP914" s="37"/>
      <c r="DQ914" s="37"/>
      <c r="DR914" s="37"/>
      <c r="DS914" s="37"/>
      <c r="DT914" s="37"/>
      <c r="DU914" s="37"/>
      <c r="DV914" s="37"/>
      <c r="DW914" s="37"/>
      <c r="DX914" s="37"/>
      <c r="DY914" s="37"/>
      <c r="DZ914" s="37"/>
      <c r="EA914" s="37"/>
      <c r="EB914" s="37"/>
      <c r="EC914" s="37"/>
      <c r="ED914" s="37"/>
      <c r="EE914" s="37"/>
      <c r="EF914" s="37"/>
      <c r="EG914" s="37"/>
      <c r="EH914" s="37"/>
      <c r="EI914" s="37"/>
      <c r="EJ914" s="37"/>
      <c r="EK914" s="37"/>
      <c r="EL914" s="37"/>
      <c r="EM914" s="37"/>
      <c r="EN914" s="37"/>
      <c r="EO914" s="37"/>
      <c r="EP914" s="37"/>
      <c r="EQ914" s="37"/>
      <c r="ER914" s="37"/>
      <c r="ES914" s="37"/>
      <c r="ET914" s="37"/>
      <c r="EU914" s="37"/>
      <c r="EV914" s="37"/>
      <c r="EW914" s="37"/>
      <c r="EX914" s="37"/>
      <c r="EY914" s="37"/>
      <c r="EZ914" s="37"/>
      <c r="FA914" s="37"/>
      <c r="FB914" s="37"/>
      <c r="FC914" s="37"/>
      <c r="FD914" s="37"/>
      <c r="FE914" s="37"/>
      <c r="FF914" s="37"/>
      <c r="FG914" s="37"/>
      <c r="FH914" s="37"/>
      <c r="FI914" s="37"/>
      <c r="FJ914" s="37"/>
      <c r="FK914" s="37"/>
      <c r="FL914" s="37"/>
      <c r="FM914" s="37"/>
      <c r="FN914" s="37"/>
      <c r="FO914" s="37"/>
      <c r="FP914" s="37"/>
      <c r="FQ914" s="37"/>
      <c r="FR914" s="37"/>
      <c r="FS914" s="37"/>
      <c r="FT914" s="37"/>
      <c r="FU914" s="37"/>
      <c r="FV914" s="37"/>
      <c r="FW914" s="37"/>
      <c r="FX914" s="37"/>
      <c r="FY914" s="37"/>
      <c r="FZ914" s="37"/>
      <c r="GA914" s="37"/>
      <c r="GB914" s="37"/>
      <c r="GC914" s="37"/>
      <c r="GD914" s="37"/>
      <c r="GE914" s="37"/>
      <c r="GF914" s="37"/>
      <c r="GG914" s="37"/>
      <c r="GH914" s="37"/>
      <c r="GI914" s="37"/>
      <c r="GJ914" s="37"/>
      <c r="GK914" s="37"/>
      <c r="GL914" s="37"/>
      <c r="GM914" s="37"/>
      <c r="GN914" s="37"/>
      <c r="GO914" s="37"/>
      <c r="GP914" s="37"/>
      <c r="GQ914" s="37"/>
      <c r="GR914" s="37"/>
      <c r="GS914" s="37"/>
      <c r="GT914" s="37"/>
      <c r="GU914" s="37"/>
      <c r="GV914" s="37"/>
      <c r="GW914" s="37"/>
      <c r="GX914" s="37"/>
      <c r="GY914" s="37"/>
      <c r="GZ914" s="37"/>
      <c r="HA914" s="37"/>
    </row>
    <row r="915" spans="1:209" s="39" customFormat="1" ht="23.25" customHeight="1" x14ac:dyDescent="0.25">
      <c r="A915" s="40" t="s">
        <v>1127</v>
      </c>
      <c r="B915" s="197" t="s">
        <v>195</v>
      </c>
      <c r="C915" s="25">
        <v>1000</v>
      </c>
      <c r="D915" s="10" t="s">
        <v>643</v>
      </c>
      <c r="E915" s="41" t="s">
        <v>37</v>
      </c>
      <c r="F915" s="41" t="s">
        <v>37</v>
      </c>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c r="AJ915" s="37"/>
      <c r="AK915" s="37"/>
      <c r="AL915" s="37"/>
      <c r="AM915" s="37"/>
      <c r="AN915" s="37"/>
      <c r="AO915" s="37"/>
      <c r="AP915" s="37"/>
      <c r="AQ915" s="37"/>
      <c r="AR915" s="37"/>
      <c r="AS915" s="37"/>
      <c r="AT915" s="37"/>
      <c r="AU915" s="37"/>
      <c r="AV915" s="37"/>
      <c r="AW915" s="37"/>
      <c r="AX915" s="37"/>
      <c r="AY915" s="37"/>
      <c r="AZ915" s="37"/>
      <c r="BA915" s="37"/>
      <c r="BB915" s="37"/>
      <c r="BC915" s="37"/>
      <c r="BD915" s="37"/>
      <c r="BE915" s="37"/>
      <c r="BF915" s="37"/>
      <c r="BG915" s="37"/>
      <c r="BH915" s="37"/>
      <c r="BI915" s="37"/>
      <c r="BJ915" s="37"/>
      <c r="BK915" s="37"/>
      <c r="BL915" s="37"/>
      <c r="BM915" s="37"/>
      <c r="BN915" s="37"/>
      <c r="BO915" s="37"/>
      <c r="BP915" s="37"/>
      <c r="BQ915" s="37"/>
      <c r="BR915" s="37"/>
      <c r="BS915" s="37"/>
      <c r="BT915" s="37"/>
      <c r="BU915" s="37"/>
      <c r="BV915" s="37"/>
      <c r="BW915" s="37"/>
      <c r="BX915" s="37"/>
      <c r="BY915" s="37"/>
      <c r="BZ915" s="37"/>
      <c r="CA915" s="37"/>
      <c r="CB915" s="37"/>
      <c r="CC915" s="37"/>
      <c r="CD915" s="37"/>
      <c r="CE915" s="37"/>
      <c r="CF915" s="37"/>
      <c r="CG915" s="37"/>
      <c r="CH915" s="37"/>
      <c r="CI915" s="37"/>
      <c r="CJ915" s="37"/>
      <c r="CK915" s="37"/>
      <c r="CL915" s="37"/>
      <c r="CM915" s="37"/>
      <c r="CN915" s="37"/>
      <c r="CO915" s="37"/>
      <c r="CP915" s="37"/>
      <c r="CQ915" s="37"/>
      <c r="CR915" s="37"/>
      <c r="CS915" s="37"/>
      <c r="CT915" s="37"/>
      <c r="CU915" s="37"/>
      <c r="CV915" s="37"/>
      <c r="CW915" s="37"/>
      <c r="CX915" s="37"/>
      <c r="CY915" s="37"/>
      <c r="CZ915" s="37"/>
      <c r="DA915" s="37"/>
      <c r="DB915" s="37"/>
      <c r="DC915" s="37"/>
      <c r="DD915" s="37"/>
      <c r="DE915" s="37"/>
      <c r="DF915" s="37"/>
      <c r="DG915" s="37"/>
      <c r="DH915" s="37"/>
      <c r="DI915" s="37"/>
      <c r="DJ915" s="37"/>
      <c r="DK915" s="37"/>
      <c r="DL915" s="37"/>
      <c r="DM915" s="37"/>
      <c r="DN915" s="37"/>
      <c r="DO915" s="37"/>
      <c r="DP915" s="37"/>
      <c r="DQ915" s="37"/>
      <c r="DR915" s="37"/>
      <c r="DS915" s="37"/>
      <c r="DT915" s="37"/>
      <c r="DU915" s="37"/>
      <c r="DV915" s="37"/>
      <c r="DW915" s="37"/>
      <c r="DX915" s="37"/>
      <c r="DY915" s="37"/>
      <c r="DZ915" s="37"/>
      <c r="EA915" s="37"/>
      <c r="EB915" s="37"/>
      <c r="EC915" s="37"/>
      <c r="ED915" s="37"/>
      <c r="EE915" s="37"/>
      <c r="EF915" s="37"/>
      <c r="EG915" s="37"/>
      <c r="EH915" s="37"/>
      <c r="EI915" s="37"/>
      <c r="EJ915" s="37"/>
      <c r="EK915" s="37"/>
      <c r="EL915" s="37"/>
      <c r="EM915" s="37"/>
      <c r="EN915" s="37"/>
      <c r="EO915" s="37"/>
      <c r="EP915" s="37"/>
      <c r="EQ915" s="37"/>
      <c r="ER915" s="37"/>
      <c r="ES915" s="37"/>
      <c r="ET915" s="37"/>
      <c r="EU915" s="37"/>
      <c r="EV915" s="37"/>
      <c r="EW915" s="37"/>
      <c r="EX915" s="37"/>
      <c r="EY915" s="37"/>
      <c r="EZ915" s="37"/>
      <c r="FA915" s="37"/>
      <c r="FB915" s="37"/>
      <c r="FC915" s="37"/>
      <c r="FD915" s="37"/>
      <c r="FE915" s="37"/>
      <c r="FF915" s="37"/>
      <c r="FG915" s="37"/>
      <c r="FH915" s="37"/>
      <c r="FI915" s="37"/>
      <c r="FJ915" s="37"/>
      <c r="FK915" s="37"/>
      <c r="FL915" s="37"/>
      <c r="FM915" s="37"/>
      <c r="FN915" s="37"/>
      <c r="FO915" s="37"/>
      <c r="FP915" s="37"/>
      <c r="FQ915" s="37"/>
      <c r="FR915" s="37"/>
      <c r="FS915" s="37"/>
      <c r="FT915" s="37"/>
      <c r="FU915" s="37"/>
      <c r="FV915" s="37"/>
      <c r="FW915" s="37"/>
      <c r="FX915" s="37"/>
      <c r="FY915" s="37"/>
      <c r="FZ915" s="37"/>
      <c r="GA915" s="37"/>
      <c r="GB915" s="37"/>
      <c r="GC915" s="37"/>
      <c r="GD915" s="37"/>
      <c r="GE915" s="37"/>
      <c r="GF915" s="37"/>
      <c r="GG915" s="37"/>
      <c r="GH915" s="37"/>
      <c r="GI915" s="37"/>
      <c r="GJ915" s="37"/>
      <c r="GK915" s="37"/>
      <c r="GL915" s="37"/>
      <c r="GM915" s="37"/>
      <c r="GN915" s="37"/>
      <c r="GO915" s="37"/>
      <c r="GP915" s="37"/>
      <c r="GQ915" s="37"/>
      <c r="GR915" s="37"/>
      <c r="GS915" s="37"/>
      <c r="GT915" s="37"/>
      <c r="GU915" s="37"/>
      <c r="GV915" s="37"/>
      <c r="GW915" s="37"/>
      <c r="GX915" s="37"/>
      <c r="GY915" s="37"/>
      <c r="GZ915" s="37"/>
      <c r="HA915" s="37"/>
    </row>
    <row r="916" spans="1:209" s="39" customFormat="1" ht="23.25" customHeight="1" x14ac:dyDescent="0.25">
      <c r="A916" s="40" t="s">
        <v>1128</v>
      </c>
      <c r="B916" s="197" t="s">
        <v>1129</v>
      </c>
      <c r="C916" s="25">
        <v>500</v>
      </c>
      <c r="D916" s="10" t="s">
        <v>643</v>
      </c>
      <c r="E916" s="41" t="s">
        <v>37</v>
      </c>
      <c r="F916" s="41" t="s">
        <v>37</v>
      </c>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c r="AK916" s="37"/>
      <c r="AL916" s="37"/>
      <c r="AM916" s="37"/>
      <c r="AN916" s="37"/>
      <c r="AO916" s="37"/>
      <c r="AP916" s="37"/>
      <c r="AQ916" s="37"/>
      <c r="AR916" s="37"/>
      <c r="AS916" s="37"/>
      <c r="AT916" s="37"/>
      <c r="AU916" s="37"/>
      <c r="AV916" s="37"/>
      <c r="AW916" s="37"/>
      <c r="AX916" s="37"/>
      <c r="AY916" s="37"/>
      <c r="AZ916" s="37"/>
      <c r="BA916" s="37"/>
      <c r="BB916" s="37"/>
      <c r="BC916" s="37"/>
      <c r="BD916" s="37"/>
      <c r="BE916" s="37"/>
      <c r="BF916" s="37"/>
      <c r="BG916" s="37"/>
      <c r="BH916" s="37"/>
      <c r="BI916" s="37"/>
      <c r="BJ916" s="37"/>
      <c r="BK916" s="37"/>
      <c r="BL916" s="37"/>
      <c r="BM916" s="37"/>
      <c r="BN916" s="37"/>
      <c r="BO916" s="37"/>
      <c r="BP916" s="37"/>
      <c r="BQ916" s="37"/>
      <c r="BR916" s="37"/>
      <c r="BS916" s="37"/>
      <c r="BT916" s="37"/>
      <c r="BU916" s="37"/>
      <c r="BV916" s="37"/>
      <c r="BW916" s="37"/>
      <c r="BX916" s="37"/>
      <c r="BY916" s="37"/>
      <c r="BZ916" s="37"/>
      <c r="CA916" s="37"/>
      <c r="CB916" s="37"/>
      <c r="CC916" s="37"/>
      <c r="CD916" s="37"/>
      <c r="CE916" s="37"/>
      <c r="CF916" s="37"/>
      <c r="CG916" s="37"/>
      <c r="CH916" s="37"/>
      <c r="CI916" s="37"/>
      <c r="CJ916" s="37"/>
      <c r="CK916" s="37"/>
      <c r="CL916" s="37"/>
      <c r="CM916" s="37"/>
      <c r="CN916" s="37"/>
      <c r="CO916" s="37"/>
      <c r="CP916" s="37"/>
      <c r="CQ916" s="37"/>
      <c r="CR916" s="37"/>
      <c r="CS916" s="37"/>
      <c r="CT916" s="37"/>
      <c r="CU916" s="37"/>
      <c r="CV916" s="37"/>
      <c r="CW916" s="37"/>
      <c r="CX916" s="37"/>
      <c r="CY916" s="37"/>
      <c r="CZ916" s="37"/>
      <c r="DA916" s="37"/>
      <c r="DB916" s="37"/>
      <c r="DC916" s="37"/>
      <c r="DD916" s="37"/>
      <c r="DE916" s="37"/>
      <c r="DF916" s="37"/>
      <c r="DG916" s="37"/>
      <c r="DH916" s="37"/>
      <c r="DI916" s="37"/>
      <c r="DJ916" s="37"/>
      <c r="DK916" s="37"/>
      <c r="DL916" s="37"/>
      <c r="DM916" s="37"/>
      <c r="DN916" s="37"/>
      <c r="DO916" s="37"/>
      <c r="DP916" s="37"/>
      <c r="DQ916" s="37"/>
      <c r="DR916" s="37"/>
      <c r="DS916" s="37"/>
      <c r="DT916" s="37"/>
      <c r="DU916" s="37"/>
      <c r="DV916" s="37"/>
      <c r="DW916" s="37"/>
      <c r="DX916" s="37"/>
      <c r="DY916" s="37"/>
      <c r="DZ916" s="37"/>
      <c r="EA916" s="37"/>
      <c r="EB916" s="37"/>
      <c r="EC916" s="37"/>
      <c r="ED916" s="37"/>
      <c r="EE916" s="37"/>
      <c r="EF916" s="37"/>
      <c r="EG916" s="37"/>
      <c r="EH916" s="37"/>
      <c r="EI916" s="37"/>
      <c r="EJ916" s="37"/>
      <c r="EK916" s="37"/>
      <c r="EL916" s="37"/>
      <c r="EM916" s="37"/>
      <c r="EN916" s="37"/>
      <c r="EO916" s="37"/>
      <c r="EP916" s="37"/>
      <c r="EQ916" s="37"/>
      <c r="ER916" s="37"/>
      <c r="ES916" s="37"/>
      <c r="ET916" s="37"/>
      <c r="EU916" s="37"/>
      <c r="EV916" s="37"/>
      <c r="EW916" s="37"/>
      <c r="EX916" s="37"/>
      <c r="EY916" s="37"/>
      <c r="EZ916" s="37"/>
      <c r="FA916" s="37"/>
      <c r="FB916" s="37"/>
      <c r="FC916" s="37"/>
      <c r="FD916" s="37"/>
      <c r="FE916" s="37"/>
      <c r="FF916" s="37"/>
      <c r="FG916" s="37"/>
      <c r="FH916" s="37"/>
      <c r="FI916" s="37"/>
      <c r="FJ916" s="37"/>
      <c r="FK916" s="37"/>
      <c r="FL916" s="37"/>
      <c r="FM916" s="37"/>
      <c r="FN916" s="37"/>
      <c r="FO916" s="37"/>
      <c r="FP916" s="37"/>
      <c r="FQ916" s="37"/>
      <c r="FR916" s="37"/>
      <c r="FS916" s="37"/>
      <c r="FT916" s="37"/>
      <c r="FU916" s="37"/>
      <c r="FV916" s="37"/>
      <c r="FW916" s="37"/>
      <c r="FX916" s="37"/>
      <c r="FY916" s="37"/>
      <c r="FZ916" s="37"/>
      <c r="GA916" s="37"/>
      <c r="GB916" s="37"/>
      <c r="GC916" s="37"/>
      <c r="GD916" s="37"/>
      <c r="GE916" s="37"/>
      <c r="GF916" s="37"/>
      <c r="GG916" s="37"/>
      <c r="GH916" s="37"/>
      <c r="GI916" s="37"/>
      <c r="GJ916" s="37"/>
      <c r="GK916" s="37"/>
      <c r="GL916" s="37"/>
      <c r="GM916" s="37"/>
      <c r="GN916" s="37"/>
      <c r="GO916" s="37"/>
      <c r="GP916" s="37"/>
      <c r="GQ916" s="37"/>
      <c r="GR916" s="37"/>
      <c r="GS916" s="37"/>
      <c r="GT916" s="37"/>
      <c r="GU916" s="37"/>
      <c r="GV916" s="37"/>
      <c r="GW916" s="37"/>
      <c r="GX916" s="37"/>
      <c r="GY916" s="37"/>
      <c r="GZ916" s="37"/>
      <c r="HA916" s="37"/>
    </row>
    <row r="917" spans="1:209" s="39" customFormat="1" ht="26.25" customHeight="1" x14ac:dyDescent="0.25">
      <c r="A917" s="40" t="s">
        <v>1130</v>
      </c>
      <c r="B917" s="197" t="s">
        <v>1131</v>
      </c>
      <c r="C917" s="25">
        <v>300</v>
      </c>
      <c r="D917" s="10" t="s">
        <v>643</v>
      </c>
      <c r="E917" s="41" t="s">
        <v>37</v>
      </c>
      <c r="F917" s="41" t="s">
        <v>37</v>
      </c>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c r="AJ917" s="37"/>
      <c r="AK917" s="37"/>
      <c r="AL917" s="37"/>
      <c r="AM917" s="37"/>
      <c r="AN917" s="37"/>
      <c r="AO917" s="37"/>
      <c r="AP917" s="37"/>
      <c r="AQ917" s="37"/>
      <c r="AR917" s="37"/>
      <c r="AS917" s="37"/>
      <c r="AT917" s="37"/>
      <c r="AU917" s="37"/>
      <c r="AV917" s="37"/>
      <c r="AW917" s="37"/>
      <c r="AX917" s="37"/>
      <c r="AY917" s="37"/>
      <c r="AZ917" s="37"/>
      <c r="BA917" s="37"/>
      <c r="BB917" s="37"/>
      <c r="BC917" s="37"/>
      <c r="BD917" s="37"/>
      <c r="BE917" s="37"/>
      <c r="BF917" s="37"/>
      <c r="BG917" s="37"/>
      <c r="BH917" s="37"/>
      <c r="BI917" s="37"/>
      <c r="BJ917" s="37"/>
      <c r="BK917" s="37"/>
      <c r="BL917" s="37"/>
      <c r="BM917" s="37"/>
      <c r="BN917" s="37"/>
      <c r="BO917" s="37"/>
      <c r="BP917" s="37"/>
      <c r="BQ917" s="37"/>
      <c r="BR917" s="37"/>
      <c r="BS917" s="37"/>
      <c r="BT917" s="37"/>
      <c r="BU917" s="37"/>
      <c r="BV917" s="37"/>
      <c r="BW917" s="37"/>
      <c r="BX917" s="37"/>
      <c r="BY917" s="37"/>
      <c r="BZ917" s="37"/>
      <c r="CA917" s="37"/>
      <c r="CB917" s="37"/>
      <c r="CC917" s="37"/>
      <c r="CD917" s="37"/>
      <c r="CE917" s="37"/>
      <c r="CF917" s="37"/>
      <c r="CG917" s="37"/>
      <c r="CH917" s="37"/>
      <c r="CI917" s="37"/>
      <c r="CJ917" s="37"/>
      <c r="CK917" s="37"/>
      <c r="CL917" s="37"/>
      <c r="CM917" s="37"/>
      <c r="CN917" s="37"/>
      <c r="CO917" s="37"/>
      <c r="CP917" s="37"/>
      <c r="CQ917" s="37"/>
      <c r="CR917" s="37"/>
      <c r="CS917" s="37"/>
      <c r="CT917" s="37"/>
      <c r="CU917" s="37"/>
      <c r="CV917" s="37"/>
      <c r="CW917" s="37"/>
      <c r="CX917" s="37"/>
      <c r="CY917" s="37"/>
      <c r="CZ917" s="37"/>
      <c r="DA917" s="37"/>
      <c r="DB917" s="37"/>
      <c r="DC917" s="37"/>
      <c r="DD917" s="37"/>
      <c r="DE917" s="37"/>
      <c r="DF917" s="37"/>
      <c r="DG917" s="37"/>
      <c r="DH917" s="37"/>
      <c r="DI917" s="37"/>
      <c r="DJ917" s="37"/>
      <c r="DK917" s="37"/>
      <c r="DL917" s="37"/>
      <c r="DM917" s="37"/>
      <c r="DN917" s="37"/>
      <c r="DO917" s="37"/>
      <c r="DP917" s="37"/>
      <c r="DQ917" s="37"/>
      <c r="DR917" s="37"/>
      <c r="DS917" s="37"/>
      <c r="DT917" s="37"/>
      <c r="DU917" s="37"/>
      <c r="DV917" s="37"/>
      <c r="DW917" s="37"/>
      <c r="DX917" s="37"/>
      <c r="DY917" s="37"/>
      <c r="DZ917" s="37"/>
      <c r="EA917" s="37"/>
      <c r="EB917" s="37"/>
      <c r="EC917" s="37"/>
      <c r="ED917" s="37"/>
      <c r="EE917" s="37"/>
      <c r="EF917" s="37"/>
      <c r="EG917" s="37"/>
      <c r="EH917" s="37"/>
      <c r="EI917" s="37"/>
      <c r="EJ917" s="37"/>
      <c r="EK917" s="37"/>
      <c r="EL917" s="37"/>
      <c r="EM917" s="37"/>
      <c r="EN917" s="37"/>
      <c r="EO917" s="37"/>
      <c r="EP917" s="37"/>
      <c r="EQ917" s="37"/>
      <c r="ER917" s="37"/>
      <c r="ES917" s="37"/>
      <c r="ET917" s="37"/>
      <c r="EU917" s="37"/>
      <c r="EV917" s="37"/>
      <c r="EW917" s="37"/>
      <c r="EX917" s="37"/>
      <c r="EY917" s="37"/>
      <c r="EZ917" s="37"/>
      <c r="FA917" s="37"/>
      <c r="FB917" s="37"/>
      <c r="FC917" s="37"/>
      <c r="FD917" s="37"/>
      <c r="FE917" s="37"/>
      <c r="FF917" s="37"/>
      <c r="FG917" s="37"/>
      <c r="FH917" s="37"/>
      <c r="FI917" s="37"/>
      <c r="FJ917" s="37"/>
      <c r="FK917" s="37"/>
      <c r="FL917" s="37"/>
      <c r="FM917" s="37"/>
      <c r="FN917" s="37"/>
      <c r="FO917" s="37"/>
      <c r="FP917" s="37"/>
      <c r="FQ917" s="37"/>
      <c r="FR917" s="37"/>
      <c r="FS917" s="37"/>
      <c r="FT917" s="37"/>
      <c r="FU917" s="37"/>
      <c r="FV917" s="37"/>
      <c r="FW917" s="37"/>
      <c r="FX917" s="37"/>
      <c r="FY917" s="37"/>
      <c r="FZ917" s="37"/>
      <c r="GA917" s="37"/>
      <c r="GB917" s="37"/>
      <c r="GC917" s="37"/>
      <c r="GD917" s="37"/>
      <c r="GE917" s="37"/>
      <c r="GF917" s="37"/>
      <c r="GG917" s="37"/>
      <c r="GH917" s="37"/>
      <c r="GI917" s="37"/>
      <c r="GJ917" s="37"/>
      <c r="GK917" s="37"/>
      <c r="GL917" s="37"/>
      <c r="GM917" s="37"/>
      <c r="GN917" s="37"/>
      <c r="GO917" s="37"/>
      <c r="GP917" s="37"/>
      <c r="GQ917" s="37"/>
      <c r="GR917" s="37"/>
      <c r="GS917" s="37"/>
      <c r="GT917" s="37"/>
      <c r="GU917" s="37"/>
      <c r="GV917" s="37"/>
      <c r="GW917" s="37"/>
      <c r="GX917" s="37"/>
      <c r="GY917" s="37"/>
      <c r="GZ917" s="37"/>
      <c r="HA917" s="37"/>
    </row>
    <row r="918" spans="1:209" s="39" customFormat="1" ht="26.25" customHeight="1" x14ac:dyDescent="0.25">
      <c r="A918" s="40" t="s">
        <v>1297</v>
      </c>
      <c r="B918" s="197" t="s">
        <v>158</v>
      </c>
      <c r="C918" s="25">
        <v>605</v>
      </c>
      <c r="D918" s="10" t="s">
        <v>643</v>
      </c>
      <c r="E918" s="41" t="s">
        <v>22</v>
      </c>
      <c r="F918" s="41" t="s">
        <v>22</v>
      </c>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c r="AJ918" s="37"/>
      <c r="AK918" s="37"/>
      <c r="AL918" s="37"/>
      <c r="AM918" s="37"/>
      <c r="AN918" s="37"/>
      <c r="AO918" s="37"/>
      <c r="AP918" s="37"/>
      <c r="AQ918" s="37"/>
      <c r="AR918" s="37"/>
      <c r="AS918" s="37"/>
      <c r="AT918" s="37"/>
      <c r="AU918" s="37"/>
      <c r="AV918" s="37"/>
      <c r="AW918" s="37"/>
      <c r="AX918" s="37"/>
      <c r="AY918" s="37"/>
      <c r="AZ918" s="37"/>
      <c r="BA918" s="37"/>
      <c r="BB918" s="37"/>
      <c r="BC918" s="37"/>
      <c r="BD918" s="37"/>
      <c r="BE918" s="37"/>
      <c r="BF918" s="37"/>
      <c r="BG918" s="37"/>
      <c r="BH918" s="37"/>
      <c r="BI918" s="37"/>
      <c r="BJ918" s="37"/>
      <c r="BK918" s="37"/>
      <c r="BL918" s="37"/>
      <c r="BM918" s="37"/>
      <c r="BN918" s="37"/>
      <c r="BO918" s="37"/>
      <c r="BP918" s="37"/>
      <c r="BQ918" s="37"/>
      <c r="BR918" s="37"/>
      <c r="BS918" s="37"/>
      <c r="BT918" s="37"/>
      <c r="BU918" s="37"/>
      <c r="BV918" s="37"/>
      <c r="BW918" s="37"/>
      <c r="BX918" s="37"/>
      <c r="BY918" s="37"/>
      <c r="BZ918" s="37"/>
      <c r="CA918" s="37"/>
      <c r="CB918" s="37"/>
      <c r="CC918" s="37"/>
      <c r="CD918" s="37"/>
      <c r="CE918" s="37"/>
      <c r="CF918" s="37"/>
      <c r="CG918" s="37"/>
      <c r="CH918" s="37"/>
      <c r="CI918" s="37"/>
      <c r="CJ918" s="37"/>
      <c r="CK918" s="37"/>
      <c r="CL918" s="37"/>
      <c r="CM918" s="37"/>
      <c r="CN918" s="37"/>
      <c r="CO918" s="37"/>
      <c r="CP918" s="37"/>
      <c r="CQ918" s="37"/>
      <c r="CR918" s="37"/>
      <c r="CS918" s="37"/>
      <c r="CT918" s="37"/>
      <c r="CU918" s="37"/>
      <c r="CV918" s="37"/>
      <c r="CW918" s="37"/>
      <c r="CX918" s="37"/>
      <c r="CY918" s="37"/>
      <c r="CZ918" s="37"/>
      <c r="DA918" s="37"/>
      <c r="DB918" s="37"/>
      <c r="DC918" s="37"/>
      <c r="DD918" s="37"/>
      <c r="DE918" s="37"/>
      <c r="DF918" s="37"/>
      <c r="DG918" s="37"/>
      <c r="DH918" s="37"/>
      <c r="DI918" s="37"/>
      <c r="DJ918" s="37"/>
      <c r="DK918" s="37"/>
      <c r="DL918" s="37"/>
      <c r="DM918" s="37"/>
      <c r="DN918" s="37"/>
      <c r="DO918" s="37"/>
      <c r="DP918" s="37"/>
      <c r="DQ918" s="37"/>
      <c r="DR918" s="37"/>
      <c r="DS918" s="37"/>
      <c r="DT918" s="37"/>
      <c r="DU918" s="37"/>
      <c r="DV918" s="37"/>
      <c r="DW918" s="37"/>
      <c r="DX918" s="37"/>
      <c r="DY918" s="37"/>
      <c r="DZ918" s="37"/>
      <c r="EA918" s="37"/>
      <c r="EB918" s="37"/>
      <c r="EC918" s="37"/>
      <c r="ED918" s="37"/>
      <c r="EE918" s="37"/>
      <c r="EF918" s="37"/>
      <c r="EG918" s="37"/>
      <c r="EH918" s="37"/>
      <c r="EI918" s="37"/>
      <c r="EJ918" s="37"/>
      <c r="EK918" s="37"/>
      <c r="EL918" s="37"/>
      <c r="EM918" s="37"/>
      <c r="EN918" s="37"/>
      <c r="EO918" s="37"/>
      <c r="EP918" s="37"/>
      <c r="EQ918" s="37"/>
      <c r="ER918" s="37"/>
      <c r="ES918" s="37"/>
      <c r="ET918" s="37"/>
      <c r="EU918" s="37"/>
      <c r="EV918" s="37"/>
      <c r="EW918" s="37"/>
      <c r="EX918" s="37"/>
      <c r="EY918" s="37"/>
      <c r="EZ918" s="37"/>
      <c r="FA918" s="37"/>
      <c r="FB918" s="37"/>
      <c r="FC918" s="37"/>
      <c r="FD918" s="37"/>
      <c r="FE918" s="37"/>
      <c r="FF918" s="37"/>
      <c r="FG918" s="37"/>
      <c r="FH918" s="37"/>
      <c r="FI918" s="37"/>
      <c r="FJ918" s="37"/>
      <c r="FK918" s="37"/>
      <c r="FL918" s="37"/>
      <c r="FM918" s="37"/>
      <c r="FN918" s="37"/>
      <c r="FO918" s="37"/>
      <c r="FP918" s="37"/>
      <c r="FQ918" s="37"/>
      <c r="FR918" s="37"/>
      <c r="FS918" s="37"/>
      <c r="FT918" s="37"/>
      <c r="FU918" s="37"/>
      <c r="FV918" s="37"/>
      <c r="FW918" s="37"/>
      <c r="FX918" s="37"/>
      <c r="FY918" s="37"/>
      <c r="FZ918" s="37"/>
      <c r="GA918" s="37"/>
      <c r="GB918" s="37"/>
      <c r="GC918" s="37"/>
      <c r="GD918" s="37"/>
      <c r="GE918" s="37"/>
      <c r="GF918" s="37"/>
      <c r="GG918" s="37"/>
      <c r="GH918" s="37"/>
      <c r="GI918" s="37"/>
      <c r="GJ918" s="37"/>
      <c r="GK918" s="37"/>
      <c r="GL918" s="37"/>
      <c r="GM918" s="37"/>
      <c r="GN918" s="37"/>
      <c r="GO918" s="37"/>
      <c r="GP918" s="37"/>
      <c r="GQ918" s="37"/>
      <c r="GR918" s="37"/>
      <c r="GS918" s="37"/>
      <c r="GT918" s="37"/>
      <c r="GU918" s="37"/>
      <c r="GV918" s="37"/>
      <c r="GW918" s="37"/>
      <c r="GX918" s="37"/>
      <c r="GY918" s="37"/>
      <c r="GZ918" s="37"/>
      <c r="HA918" s="37"/>
    </row>
    <row r="919" spans="1:209" s="39" customFormat="1" ht="26.25" customHeight="1" x14ac:dyDescent="0.25">
      <c r="A919" s="40" t="s">
        <v>698</v>
      </c>
      <c r="B919" s="197" t="s">
        <v>645</v>
      </c>
      <c r="C919" s="25">
        <v>2092.4299999999998</v>
      </c>
      <c r="D919" s="10" t="s">
        <v>643</v>
      </c>
      <c r="E919" s="41" t="s">
        <v>100</v>
      </c>
      <c r="F919" s="41" t="s">
        <v>103</v>
      </c>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c r="AJ919" s="37"/>
      <c r="AK919" s="37"/>
      <c r="AL919" s="37"/>
      <c r="AM919" s="37"/>
      <c r="AN919" s="37"/>
      <c r="AO919" s="37"/>
      <c r="AP919" s="37"/>
      <c r="AQ919" s="37"/>
      <c r="AR919" s="37"/>
      <c r="AS919" s="37"/>
      <c r="AT919" s="37"/>
      <c r="AU919" s="37"/>
      <c r="AV919" s="37"/>
      <c r="AW919" s="37"/>
      <c r="AX919" s="37"/>
      <c r="AY919" s="37"/>
      <c r="AZ919" s="37"/>
      <c r="BA919" s="37"/>
      <c r="BB919" s="37"/>
      <c r="BC919" s="37"/>
      <c r="BD919" s="37"/>
      <c r="BE919" s="37"/>
      <c r="BF919" s="37"/>
      <c r="BG919" s="37"/>
      <c r="BH919" s="37"/>
      <c r="BI919" s="37"/>
      <c r="BJ919" s="37"/>
      <c r="BK919" s="37"/>
      <c r="BL919" s="37"/>
      <c r="BM919" s="37"/>
      <c r="BN919" s="37"/>
      <c r="BO919" s="37"/>
      <c r="BP919" s="37"/>
      <c r="BQ919" s="37"/>
      <c r="BR919" s="37"/>
      <c r="BS919" s="37"/>
      <c r="BT919" s="37"/>
      <c r="BU919" s="37"/>
      <c r="BV919" s="37"/>
      <c r="BW919" s="37"/>
      <c r="BX919" s="37"/>
      <c r="BY919" s="37"/>
      <c r="BZ919" s="37"/>
      <c r="CA919" s="37"/>
      <c r="CB919" s="37"/>
      <c r="CC919" s="37"/>
      <c r="CD919" s="37"/>
      <c r="CE919" s="37"/>
      <c r="CF919" s="37"/>
      <c r="CG919" s="37"/>
      <c r="CH919" s="37"/>
      <c r="CI919" s="37"/>
      <c r="CJ919" s="37"/>
      <c r="CK919" s="37"/>
      <c r="CL919" s="37"/>
      <c r="CM919" s="37"/>
      <c r="CN919" s="37"/>
      <c r="CO919" s="37"/>
      <c r="CP919" s="37"/>
      <c r="CQ919" s="37"/>
      <c r="CR919" s="37"/>
      <c r="CS919" s="37"/>
      <c r="CT919" s="37"/>
      <c r="CU919" s="37"/>
      <c r="CV919" s="37"/>
      <c r="CW919" s="37"/>
      <c r="CX919" s="37"/>
      <c r="CY919" s="37"/>
      <c r="CZ919" s="37"/>
      <c r="DA919" s="37"/>
      <c r="DB919" s="37"/>
      <c r="DC919" s="37"/>
      <c r="DD919" s="37"/>
      <c r="DE919" s="37"/>
      <c r="DF919" s="37"/>
      <c r="DG919" s="37"/>
      <c r="DH919" s="37"/>
      <c r="DI919" s="37"/>
      <c r="DJ919" s="37"/>
      <c r="DK919" s="37"/>
      <c r="DL919" s="37"/>
      <c r="DM919" s="37"/>
      <c r="DN919" s="37"/>
      <c r="DO919" s="37"/>
      <c r="DP919" s="37"/>
      <c r="DQ919" s="37"/>
      <c r="DR919" s="37"/>
      <c r="DS919" s="37"/>
      <c r="DT919" s="37"/>
      <c r="DU919" s="37"/>
      <c r="DV919" s="37"/>
      <c r="DW919" s="37"/>
      <c r="DX919" s="37"/>
      <c r="DY919" s="37"/>
      <c r="DZ919" s="37"/>
      <c r="EA919" s="37"/>
      <c r="EB919" s="37"/>
      <c r="EC919" s="37"/>
      <c r="ED919" s="37"/>
      <c r="EE919" s="37"/>
      <c r="EF919" s="37"/>
      <c r="EG919" s="37"/>
      <c r="EH919" s="37"/>
      <c r="EI919" s="37"/>
      <c r="EJ919" s="37"/>
      <c r="EK919" s="37"/>
      <c r="EL919" s="37"/>
      <c r="EM919" s="37"/>
      <c r="EN919" s="37"/>
      <c r="EO919" s="37"/>
      <c r="EP919" s="37"/>
      <c r="EQ919" s="37"/>
      <c r="ER919" s="37"/>
      <c r="ES919" s="37"/>
      <c r="ET919" s="37"/>
      <c r="EU919" s="37"/>
      <c r="EV919" s="37"/>
      <c r="EW919" s="37"/>
      <c r="EX919" s="37"/>
      <c r="EY919" s="37"/>
      <c r="EZ919" s="37"/>
      <c r="FA919" s="37"/>
      <c r="FB919" s="37"/>
      <c r="FC919" s="37"/>
      <c r="FD919" s="37"/>
      <c r="FE919" s="37"/>
      <c r="FF919" s="37"/>
      <c r="FG919" s="37"/>
      <c r="FH919" s="37"/>
      <c r="FI919" s="37"/>
      <c r="FJ919" s="37"/>
      <c r="FK919" s="37"/>
      <c r="FL919" s="37"/>
      <c r="FM919" s="37"/>
      <c r="FN919" s="37"/>
      <c r="FO919" s="37"/>
      <c r="FP919" s="37"/>
      <c r="FQ919" s="37"/>
      <c r="FR919" s="37"/>
      <c r="FS919" s="37"/>
      <c r="FT919" s="37"/>
      <c r="FU919" s="37"/>
      <c r="FV919" s="37"/>
      <c r="FW919" s="37"/>
      <c r="FX919" s="37"/>
      <c r="FY919" s="37"/>
      <c r="FZ919" s="37"/>
      <c r="GA919" s="37"/>
      <c r="GB919" s="37"/>
      <c r="GC919" s="37"/>
      <c r="GD919" s="37"/>
      <c r="GE919" s="37"/>
      <c r="GF919" s="37"/>
      <c r="GG919" s="37"/>
      <c r="GH919" s="37"/>
      <c r="GI919" s="37"/>
      <c r="GJ919" s="37"/>
      <c r="GK919" s="37"/>
      <c r="GL919" s="37"/>
      <c r="GM919" s="37"/>
      <c r="GN919" s="37"/>
      <c r="GO919" s="37"/>
      <c r="GP919" s="37"/>
      <c r="GQ919" s="37"/>
      <c r="GR919" s="37"/>
      <c r="GS919" s="37"/>
      <c r="GT919" s="37"/>
      <c r="GU919" s="37"/>
      <c r="GV919" s="37"/>
      <c r="GW919" s="37"/>
      <c r="GX919" s="37"/>
      <c r="GY919" s="37"/>
      <c r="GZ919" s="37"/>
      <c r="HA919" s="37"/>
    </row>
    <row r="920" spans="1:209" s="39" customFormat="1" ht="32.25" customHeight="1" x14ac:dyDescent="0.25">
      <c r="A920" s="40" t="s">
        <v>680</v>
      </c>
      <c r="B920" s="197" t="s">
        <v>681</v>
      </c>
      <c r="C920" s="25">
        <v>8067</v>
      </c>
      <c r="D920" s="10" t="s">
        <v>643</v>
      </c>
      <c r="E920" s="41" t="s">
        <v>103</v>
      </c>
      <c r="F920" s="41" t="s">
        <v>90</v>
      </c>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c r="AJ920" s="37"/>
      <c r="AK920" s="37"/>
      <c r="AL920" s="37"/>
      <c r="AM920" s="37"/>
      <c r="AN920" s="37"/>
      <c r="AO920" s="37"/>
      <c r="AP920" s="37"/>
      <c r="AQ920" s="37"/>
      <c r="AR920" s="37"/>
      <c r="AS920" s="37"/>
      <c r="AT920" s="37"/>
      <c r="AU920" s="37"/>
      <c r="AV920" s="37"/>
      <c r="AW920" s="37"/>
      <c r="AX920" s="37"/>
      <c r="AY920" s="37"/>
      <c r="AZ920" s="37"/>
      <c r="BA920" s="37"/>
      <c r="BB920" s="37"/>
      <c r="BC920" s="37"/>
      <c r="BD920" s="37"/>
      <c r="BE920" s="37"/>
      <c r="BF920" s="37"/>
      <c r="BG920" s="37"/>
      <c r="BH920" s="37"/>
      <c r="BI920" s="37"/>
      <c r="BJ920" s="37"/>
      <c r="BK920" s="37"/>
      <c r="BL920" s="37"/>
      <c r="BM920" s="37"/>
      <c r="BN920" s="37"/>
      <c r="BO920" s="37"/>
      <c r="BP920" s="37"/>
      <c r="BQ920" s="37"/>
      <c r="BR920" s="37"/>
      <c r="BS920" s="37"/>
      <c r="BT920" s="37"/>
      <c r="BU920" s="37"/>
      <c r="BV920" s="37"/>
      <c r="BW920" s="37"/>
      <c r="BX920" s="37"/>
      <c r="BY920" s="37"/>
      <c r="BZ920" s="37"/>
      <c r="CA920" s="37"/>
      <c r="CB920" s="37"/>
      <c r="CC920" s="37"/>
      <c r="CD920" s="37"/>
      <c r="CE920" s="37"/>
      <c r="CF920" s="37"/>
      <c r="CG920" s="37"/>
      <c r="CH920" s="37"/>
      <c r="CI920" s="37"/>
      <c r="CJ920" s="37"/>
      <c r="CK920" s="37"/>
      <c r="CL920" s="37"/>
      <c r="CM920" s="37"/>
      <c r="CN920" s="37"/>
      <c r="CO920" s="37"/>
      <c r="CP920" s="37"/>
      <c r="CQ920" s="37"/>
      <c r="CR920" s="37"/>
      <c r="CS920" s="37"/>
      <c r="CT920" s="37"/>
      <c r="CU920" s="37"/>
      <c r="CV920" s="37"/>
      <c r="CW920" s="37"/>
      <c r="CX920" s="37"/>
      <c r="CY920" s="37"/>
      <c r="CZ920" s="37"/>
      <c r="DA920" s="37"/>
      <c r="DB920" s="37"/>
      <c r="DC920" s="37"/>
      <c r="DD920" s="37"/>
      <c r="DE920" s="37"/>
      <c r="DF920" s="37"/>
      <c r="DG920" s="37"/>
      <c r="DH920" s="37"/>
      <c r="DI920" s="37"/>
      <c r="DJ920" s="37"/>
      <c r="DK920" s="37"/>
      <c r="DL920" s="37"/>
      <c r="DM920" s="37"/>
      <c r="DN920" s="37"/>
      <c r="DO920" s="37"/>
      <c r="DP920" s="37"/>
      <c r="DQ920" s="37"/>
      <c r="DR920" s="37"/>
      <c r="DS920" s="37"/>
      <c r="DT920" s="37"/>
      <c r="DU920" s="37"/>
      <c r="DV920" s="37"/>
      <c r="DW920" s="37"/>
      <c r="DX920" s="37"/>
      <c r="DY920" s="37"/>
      <c r="DZ920" s="37"/>
      <c r="EA920" s="37"/>
      <c r="EB920" s="37"/>
      <c r="EC920" s="37"/>
      <c r="ED920" s="37"/>
      <c r="EE920" s="37"/>
      <c r="EF920" s="37"/>
      <c r="EG920" s="37"/>
      <c r="EH920" s="37"/>
      <c r="EI920" s="37"/>
      <c r="EJ920" s="37"/>
      <c r="EK920" s="37"/>
      <c r="EL920" s="37"/>
      <c r="EM920" s="37"/>
      <c r="EN920" s="37"/>
      <c r="EO920" s="37"/>
      <c r="EP920" s="37"/>
      <c r="EQ920" s="37"/>
      <c r="ER920" s="37"/>
      <c r="ES920" s="37"/>
      <c r="ET920" s="37"/>
      <c r="EU920" s="37"/>
      <c r="EV920" s="37"/>
      <c r="EW920" s="37"/>
      <c r="EX920" s="37"/>
      <c r="EY920" s="37"/>
      <c r="EZ920" s="37"/>
      <c r="FA920" s="37"/>
      <c r="FB920" s="37"/>
      <c r="FC920" s="37"/>
      <c r="FD920" s="37"/>
      <c r="FE920" s="37"/>
      <c r="FF920" s="37"/>
      <c r="FG920" s="37"/>
      <c r="FH920" s="37"/>
      <c r="FI920" s="37"/>
      <c r="FJ920" s="37"/>
      <c r="FK920" s="37"/>
      <c r="FL920" s="37"/>
      <c r="FM920" s="37"/>
      <c r="FN920" s="37"/>
      <c r="FO920" s="37"/>
      <c r="FP920" s="37"/>
      <c r="FQ920" s="37"/>
      <c r="FR920" s="37"/>
      <c r="FS920" s="37"/>
      <c r="FT920" s="37"/>
      <c r="FU920" s="37"/>
      <c r="FV920" s="37"/>
      <c r="FW920" s="37"/>
      <c r="FX920" s="37"/>
      <c r="FY920" s="37"/>
      <c r="FZ920" s="37"/>
      <c r="GA920" s="37"/>
      <c r="GB920" s="37"/>
      <c r="GC920" s="37"/>
      <c r="GD920" s="37"/>
      <c r="GE920" s="37"/>
      <c r="GF920" s="37"/>
      <c r="GG920" s="37"/>
      <c r="GH920" s="37"/>
      <c r="GI920" s="37"/>
      <c r="GJ920" s="37"/>
      <c r="GK920" s="37"/>
      <c r="GL920" s="37"/>
      <c r="GM920" s="37"/>
      <c r="GN920" s="37"/>
      <c r="GO920" s="37"/>
      <c r="GP920" s="37"/>
      <c r="GQ920" s="37"/>
      <c r="GR920" s="37"/>
      <c r="GS920" s="37"/>
      <c r="GT920" s="37"/>
      <c r="GU920" s="37"/>
      <c r="GV920" s="37"/>
      <c r="GW920" s="37"/>
      <c r="GX920" s="37"/>
      <c r="GY920" s="37"/>
      <c r="GZ920" s="37"/>
      <c r="HA920" s="37"/>
    </row>
    <row r="921" spans="1:209" s="39" customFormat="1" x14ac:dyDescent="0.25">
      <c r="A921" s="50"/>
      <c r="B921" s="124"/>
      <c r="C921" s="125"/>
      <c r="D921" s="20"/>
      <c r="E921" s="20"/>
      <c r="F921" s="20"/>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c r="AJ921" s="37"/>
      <c r="AK921" s="37"/>
      <c r="AL921" s="37"/>
      <c r="AM921" s="37"/>
      <c r="AN921" s="37"/>
      <c r="AO921" s="37"/>
      <c r="AP921" s="37"/>
      <c r="AQ921" s="37"/>
      <c r="AR921" s="37"/>
      <c r="AS921" s="37"/>
      <c r="AT921" s="37"/>
      <c r="AU921" s="37"/>
      <c r="AV921" s="37"/>
      <c r="AW921" s="37"/>
      <c r="AX921" s="37"/>
      <c r="AY921" s="37"/>
      <c r="AZ921" s="37"/>
      <c r="BA921" s="37"/>
      <c r="BB921" s="37"/>
      <c r="BC921" s="37"/>
      <c r="BD921" s="37"/>
      <c r="BE921" s="37"/>
      <c r="BF921" s="37"/>
      <c r="BG921" s="37"/>
      <c r="BH921" s="37"/>
      <c r="BI921" s="37"/>
      <c r="BJ921" s="37"/>
      <c r="BK921" s="37"/>
      <c r="BL921" s="37"/>
      <c r="BM921" s="37"/>
      <c r="BN921" s="37"/>
      <c r="BO921" s="37"/>
      <c r="BP921" s="37"/>
      <c r="BQ921" s="37"/>
      <c r="BR921" s="37"/>
      <c r="BS921" s="37"/>
      <c r="BT921" s="37"/>
      <c r="BU921" s="37"/>
      <c r="BV921" s="37"/>
      <c r="BW921" s="37"/>
      <c r="BX921" s="37"/>
      <c r="BY921" s="37"/>
      <c r="BZ921" s="37"/>
      <c r="CA921" s="37"/>
      <c r="CB921" s="37"/>
      <c r="CC921" s="37"/>
      <c r="CD921" s="37"/>
      <c r="CE921" s="37"/>
      <c r="CF921" s="37"/>
      <c r="CG921" s="37"/>
      <c r="CH921" s="37"/>
      <c r="CI921" s="37"/>
      <c r="CJ921" s="37"/>
      <c r="CK921" s="37"/>
      <c r="CL921" s="37"/>
      <c r="CM921" s="37"/>
      <c r="CN921" s="37"/>
      <c r="CO921" s="37"/>
      <c r="CP921" s="37"/>
      <c r="CQ921" s="37"/>
      <c r="CR921" s="37"/>
      <c r="CS921" s="37"/>
      <c r="CT921" s="37"/>
      <c r="CU921" s="37"/>
      <c r="CV921" s="37"/>
      <c r="CW921" s="37"/>
      <c r="CX921" s="37"/>
      <c r="CY921" s="37"/>
      <c r="CZ921" s="37"/>
      <c r="DA921" s="37"/>
      <c r="DB921" s="37"/>
      <c r="DC921" s="37"/>
      <c r="DD921" s="37"/>
      <c r="DE921" s="37"/>
      <c r="DF921" s="37"/>
      <c r="DG921" s="37"/>
      <c r="DH921" s="37"/>
      <c r="DI921" s="37"/>
      <c r="DJ921" s="37"/>
      <c r="DK921" s="37"/>
      <c r="DL921" s="37"/>
      <c r="DM921" s="37"/>
      <c r="DN921" s="37"/>
      <c r="DO921" s="37"/>
      <c r="DP921" s="37"/>
      <c r="DQ921" s="37"/>
      <c r="DR921" s="37"/>
      <c r="DS921" s="37"/>
      <c r="DT921" s="37"/>
      <c r="DU921" s="37"/>
      <c r="DV921" s="37"/>
      <c r="DW921" s="37"/>
      <c r="DX921" s="37"/>
      <c r="DY921" s="37"/>
      <c r="DZ921" s="37"/>
      <c r="EA921" s="37"/>
      <c r="EB921" s="37"/>
      <c r="EC921" s="37"/>
      <c r="ED921" s="37"/>
      <c r="EE921" s="37"/>
      <c r="EF921" s="37"/>
      <c r="EG921" s="37"/>
      <c r="EH921" s="37"/>
      <c r="EI921" s="37"/>
      <c r="EJ921" s="37"/>
      <c r="EK921" s="37"/>
      <c r="EL921" s="37"/>
      <c r="EM921" s="37"/>
      <c r="EN921" s="37"/>
      <c r="EO921" s="37"/>
      <c r="EP921" s="37"/>
      <c r="EQ921" s="37"/>
      <c r="ER921" s="37"/>
      <c r="ES921" s="37"/>
      <c r="ET921" s="37"/>
      <c r="EU921" s="37"/>
      <c r="EV921" s="37"/>
      <c r="EW921" s="37"/>
      <c r="EX921" s="37"/>
      <c r="EY921" s="37"/>
      <c r="EZ921" s="37"/>
      <c r="FA921" s="37"/>
      <c r="FB921" s="37"/>
      <c r="FC921" s="37"/>
      <c r="FD921" s="37"/>
      <c r="FE921" s="37"/>
      <c r="FF921" s="37"/>
      <c r="FG921" s="37"/>
      <c r="FH921" s="37"/>
      <c r="FI921" s="37"/>
      <c r="FJ921" s="37"/>
      <c r="FK921" s="37"/>
      <c r="FL921" s="37"/>
      <c r="FM921" s="37"/>
      <c r="FN921" s="37"/>
      <c r="FO921" s="37"/>
      <c r="FP921" s="37"/>
      <c r="FQ921" s="37"/>
      <c r="FR921" s="37"/>
      <c r="FS921" s="37"/>
      <c r="FT921" s="37"/>
      <c r="FU921" s="37"/>
      <c r="FV921" s="37"/>
      <c r="FW921" s="37"/>
      <c r="FX921" s="37"/>
      <c r="FY921" s="37"/>
      <c r="FZ921" s="37"/>
      <c r="GA921" s="37"/>
      <c r="GB921" s="37"/>
      <c r="GC921" s="37"/>
      <c r="GD921" s="37"/>
      <c r="GE921" s="37"/>
      <c r="GF921" s="37"/>
      <c r="GG921" s="37"/>
      <c r="GH921" s="37"/>
      <c r="GI921" s="37"/>
      <c r="GJ921" s="37"/>
      <c r="GK921" s="37"/>
      <c r="GL921" s="37"/>
      <c r="GM921" s="37"/>
      <c r="GN921" s="37"/>
      <c r="GO921" s="37"/>
      <c r="GP921" s="37"/>
      <c r="GQ921" s="37"/>
      <c r="GR921" s="37"/>
      <c r="GS921" s="37"/>
      <c r="GT921" s="37"/>
      <c r="GU921" s="37"/>
      <c r="GV921" s="37"/>
      <c r="GW921" s="37"/>
      <c r="GX921" s="37"/>
      <c r="GY921" s="37"/>
      <c r="GZ921" s="37"/>
      <c r="HA921" s="37"/>
    </row>
    <row r="922" spans="1:209" s="39" customFormat="1" ht="38.25" x14ac:dyDescent="0.25">
      <c r="A922" s="193" t="s">
        <v>684</v>
      </c>
      <c r="B922" s="194" t="s">
        <v>1</v>
      </c>
      <c r="C922" s="195" t="s">
        <v>135</v>
      </c>
      <c r="D922" s="196" t="s">
        <v>3</v>
      </c>
      <c r="E922" s="196" t="s">
        <v>4</v>
      </c>
      <c r="F922" s="196" t="s">
        <v>5</v>
      </c>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c r="AJ922" s="37"/>
      <c r="AK922" s="37"/>
      <c r="AL922" s="37"/>
      <c r="AM922" s="37"/>
      <c r="AN922" s="37"/>
      <c r="AO922" s="37"/>
      <c r="AP922" s="37"/>
      <c r="AQ922" s="37"/>
      <c r="AR922" s="37"/>
      <c r="AS922" s="37"/>
      <c r="AT922" s="37"/>
      <c r="AU922" s="37"/>
      <c r="AV922" s="37"/>
      <c r="AW922" s="37"/>
      <c r="AX922" s="37"/>
      <c r="AY922" s="37"/>
      <c r="AZ922" s="37"/>
      <c r="BA922" s="37"/>
      <c r="BB922" s="37"/>
      <c r="BC922" s="37"/>
      <c r="BD922" s="37"/>
      <c r="BE922" s="37"/>
      <c r="BF922" s="37"/>
      <c r="BG922" s="37"/>
      <c r="BH922" s="37"/>
      <c r="BI922" s="37"/>
      <c r="BJ922" s="37"/>
      <c r="BK922" s="37"/>
      <c r="BL922" s="37"/>
      <c r="BM922" s="37"/>
      <c r="BN922" s="37"/>
      <c r="BO922" s="37"/>
      <c r="BP922" s="37"/>
      <c r="BQ922" s="37"/>
      <c r="BR922" s="37"/>
      <c r="BS922" s="37"/>
      <c r="BT922" s="37"/>
      <c r="BU922" s="37"/>
      <c r="BV922" s="37"/>
      <c r="BW922" s="37"/>
      <c r="BX922" s="37"/>
      <c r="BY922" s="37"/>
      <c r="BZ922" s="37"/>
      <c r="CA922" s="37"/>
      <c r="CB922" s="37"/>
      <c r="CC922" s="37"/>
      <c r="CD922" s="37"/>
      <c r="CE922" s="37"/>
      <c r="CF922" s="37"/>
      <c r="CG922" s="37"/>
      <c r="CH922" s="37"/>
      <c r="CI922" s="37"/>
      <c r="CJ922" s="37"/>
      <c r="CK922" s="37"/>
      <c r="CL922" s="37"/>
      <c r="CM922" s="37"/>
      <c r="CN922" s="37"/>
      <c r="CO922" s="37"/>
      <c r="CP922" s="37"/>
      <c r="CQ922" s="37"/>
      <c r="CR922" s="37"/>
      <c r="CS922" s="37"/>
      <c r="CT922" s="37"/>
      <c r="CU922" s="37"/>
      <c r="CV922" s="37"/>
      <c r="CW922" s="37"/>
      <c r="CX922" s="37"/>
      <c r="CY922" s="37"/>
      <c r="CZ922" s="37"/>
      <c r="DA922" s="37"/>
      <c r="DB922" s="37"/>
      <c r="DC922" s="37"/>
      <c r="DD922" s="37"/>
      <c r="DE922" s="37"/>
      <c r="DF922" s="37"/>
      <c r="DG922" s="37"/>
      <c r="DH922" s="37"/>
      <c r="DI922" s="37"/>
      <c r="DJ922" s="37"/>
      <c r="DK922" s="37"/>
      <c r="DL922" s="37"/>
      <c r="DM922" s="37"/>
      <c r="DN922" s="37"/>
      <c r="DO922" s="37"/>
      <c r="DP922" s="37"/>
      <c r="DQ922" s="37"/>
      <c r="DR922" s="37"/>
      <c r="DS922" s="37"/>
      <c r="DT922" s="37"/>
      <c r="DU922" s="37"/>
      <c r="DV922" s="37"/>
      <c r="DW922" s="37"/>
      <c r="DX922" s="37"/>
      <c r="DY922" s="37"/>
      <c r="DZ922" s="37"/>
      <c r="EA922" s="37"/>
      <c r="EB922" s="37"/>
      <c r="EC922" s="37"/>
      <c r="ED922" s="37"/>
      <c r="EE922" s="37"/>
      <c r="EF922" s="37"/>
      <c r="EG922" s="37"/>
      <c r="EH922" s="37"/>
      <c r="EI922" s="37"/>
      <c r="EJ922" s="37"/>
      <c r="EK922" s="37"/>
      <c r="EL922" s="37"/>
      <c r="EM922" s="37"/>
      <c r="EN922" s="37"/>
      <c r="EO922" s="37"/>
      <c r="EP922" s="37"/>
      <c r="EQ922" s="37"/>
      <c r="ER922" s="37"/>
      <c r="ES922" s="37"/>
      <c r="ET922" s="37"/>
      <c r="EU922" s="37"/>
      <c r="EV922" s="37"/>
      <c r="EW922" s="37"/>
      <c r="EX922" s="37"/>
      <c r="EY922" s="37"/>
      <c r="EZ922" s="37"/>
      <c r="FA922" s="37"/>
      <c r="FB922" s="37"/>
      <c r="FC922" s="37"/>
      <c r="FD922" s="37"/>
      <c r="FE922" s="37"/>
      <c r="FF922" s="37"/>
      <c r="FG922" s="37"/>
      <c r="FH922" s="37"/>
      <c r="FI922" s="37"/>
      <c r="FJ922" s="37"/>
      <c r="FK922" s="37"/>
      <c r="FL922" s="37"/>
      <c r="FM922" s="37"/>
      <c r="FN922" s="37"/>
      <c r="FO922" s="37"/>
      <c r="FP922" s="37"/>
      <c r="FQ922" s="37"/>
      <c r="FR922" s="37"/>
      <c r="FS922" s="37"/>
      <c r="FT922" s="37"/>
      <c r="FU922" s="37"/>
      <c r="FV922" s="37"/>
      <c r="FW922" s="37"/>
      <c r="FX922" s="37"/>
      <c r="FY922" s="37"/>
      <c r="FZ922" s="37"/>
      <c r="GA922" s="37"/>
      <c r="GB922" s="37"/>
      <c r="GC922" s="37"/>
      <c r="GD922" s="37"/>
      <c r="GE922" s="37"/>
      <c r="GF922" s="37"/>
      <c r="GG922" s="37"/>
      <c r="GH922" s="37"/>
      <c r="GI922" s="37"/>
      <c r="GJ922" s="37"/>
      <c r="GK922" s="37"/>
      <c r="GL922" s="37"/>
      <c r="GM922" s="37"/>
      <c r="GN922" s="37"/>
      <c r="GO922" s="37"/>
      <c r="GP922" s="37"/>
      <c r="GQ922" s="37"/>
      <c r="GR922" s="37"/>
      <c r="GS922" s="37"/>
      <c r="GT922" s="37"/>
      <c r="GU922" s="37"/>
      <c r="GV922" s="37"/>
      <c r="GW922" s="37"/>
      <c r="GX922" s="37"/>
      <c r="GY922" s="37"/>
      <c r="GZ922" s="37"/>
      <c r="HA922" s="37"/>
    </row>
    <row r="923" spans="1:209" s="39" customFormat="1" ht="51" x14ac:dyDescent="0.2">
      <c r="A923" s="137" t="s">
        <v>685</v>
      </c>
      <c r="B923" s="197" t="s">
        <v>686</v>
      </c>
      <c r="C923" s="25" t="s">
        <v>687</v>
      </c>
      <c r="D923" s="10" t="s">
        <v>643</v>
      </c>
      <c r="E923" s="41" t="s">
        <v>103</v>
      </c>
      <c r="F923" s="41" t="s">
        <v>105</v>
      </c>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c r="AJ923" s="37"/>
      <c r="AK923" s="37"/>
      <c r="AL923" s="37"/>
      <c r="AM923" s="37"/>
      <c r="AN923" s="37"/>
      <c r="AO923" s="37"/>
      <c r="AP923" s="37"/>
      <c r="AQ923" s="37"/>
      <c r="AR923" s="37"/>
      <c r="AS923" s="37"/>
      <c r="AT923" s="37"/>
      <c r="AU923" s="37"/>
      <c r="AV923" s="37"/>
      <c r="AW923" s="37"/>
      <c r="AX923" s="37"/>
      <c r="AY923" s="37"/>
      <c r="AZ923" s="37"/>
      <c r="BA923" s="37"/>
      <c r="BB923" s="37"/>
      <c r="BC923" s="37"/>
      <c r="BD923" s="37"/>
      <c r="BE923" s="37"/>
      <c r="BF923" s="37"/>
      <c r="BG923" s="37"/>
      <c r="BH923" s="37"/>
      <c r="BI923" s="37"/>
      <c r="BJ923" s="37"/>
      <c r="BK923" s="37"/>
      <c r="BL923" s="37"/>
      <c r="BM923" s="37"/>
      <c r="BN923" s="37"/>
      <c r="BO923" s="37"/>
      <c r="BP923" s="37"/>
      <c r="BQ923" s="37"/>
      <c r="BR923" s="37"/>
      <c r="BS923" s="37"/>
      <c r="BT923" s="37"/>
      <c r="BU923" s="37"/>
      <c r="BV923" s="37"/>
      <c r="BW923" s="37"/>
      <c r="BX923" s="37"/>
      <c r="BY923" s="37"/>
      <c r="BZ923" s="37"/>
      <c r="CA923" s="37"/>
      <c r="CB923" s="37"/>
      <c r="CC923" s="37"/>
      <c r="CD923" s="37"/>
      <c r="CE923" s="37"/>
      <c r="CF923" s="37"/>
      <c r="CG923" s="37"/>
      <c r="CH923" s="37"/>
      <c r="CI923" s="37"/>
      <c r="CJ923" s="37"/>
      <c r="CK923" s="37"/>
      <c r="CL923" s="37"/>
      <c r="CM923" s="37"/>
      <c r="CN923" s="37"/>
      <c r="CO923" s="37"/>
      <c r="CP923" s="37"/>
      <c r="CQ923" s="37"/>
      <c r="CR923" s="37"/>
      <c r="CS923" s="37"/>
      <c r="CT923" s="37"/>
      <c r="CU923" s="37"/>
      <c r="CV923" s="37"/>
      <c r="CW923" s="37"/>
      <c r="CX923" s="37"/>
      <c r="CY923" s="37"/>
      <c r="CZ923" s="37"/>
      <c r="DA923" s="37"/>
      <c r="DB923" s="37"/>
      <c r="DC923" s="37"/>
      <c r="DD923" s="37"/>
      <c r="DE923" s="37"/>
      <c r="DF923" s="37"/>
      <c r="DG923" s="37"/>
      <c r="DH923" s="37"/>
      <c r="DI923" s="37"/>
      <c r="DJ923" s="37"/>
      <c r="DK923" s="37"/>
      <c r="DL923" s="37"/>
      <c r="DM923" s="37"/>
      <c r="DN923" s="37"/>
      <c r="DO923" s="37"/>
      <c r="DP923" s="37"/>
      <c r="DQ923" s="37"/>
      <c r="DR923" s="37"/>
      <c r="DS923" s="37"/>
      <c r="DT923" s="37"/>
      <c r="DU923" s="37"/>
      <c r="DV923" s="37"/>
      <c r="DW923" s="37"/>
      <c r="DX923" s="37"/>
      <c r="DY923" s="37"/>
      <c r="DZ923" s="37"/>
      <c r="EA923" s="37"/>
      <c r="EB923" s="37"/>
      <c r="EC923" s="37"/>
      <c r="ED923" s="37"/>
      <c r="EE923" s="37"/>
      <c r="EF923" s="37"/>
      <c r="EG923" s="37"/>
      <c r="EH923" s="37"/>
      <c r="EI923" s="37"/>
      <c r="EJ923" s="37"/>
      <c r="EK923" s="37"/>
      <c r="EL923" s="37"/>
      <c r="EM923" s="37"/>
      <c r="EN923" s="37"/>
      <c r="EO923" s="37"/>
      <c r="EP923" s="37"/>
      <c r="EQ923" s="37"/>
      <c r="ER923" s="37"/>
      <c r="ES923" s="37"/>
      <c r="ET923" s="37"/>
      <c r="EU923" s="37"/>
      <c r="EV923" s="37"/>
      <c r="EW923" s="37"/>
      <c r="EX923" s="37"/>
      <c r="EY923" s="37"/>
      <c r="EZ923" s="37"/>
      <c r="FA923" s="37"/>
      <c r="FB923" s="37"/>
      <c r="FC923" s="37"/>
      <c r="FD923" s="37"/>
      <c r="FE923" s="37"/>
      <c r="FF923" s="37"/>
      <c r="FG923" s="37"/>
      <c r="FH923" s="37"/>
      <c r="FI923" s="37"/>
      <c r="FJ923" s="37"/>
      <c r="FK923" s="37"/>
      <c r="FL923" s="37"/>
      <c r="FM923" s="37"/>
      <c r="FN923" s="37"/>
      <c r="FO923" s="37"/>
      <c r="FP923" s="37"/>
      <c r="FQ923" s="37"/>
      <c r="FR923" s="37"/>
      <c r="FS923" s="37"/>
      <c r="FT923" s="37"/>
      <c r="FU923" s="37"/>
      <c r="FV923" s="37"/>
      <c r="FW923" s="37"/>
      <c r="FX923" s="37"/>
      <c r="FY923" s="37"/>
      <c r="FZ923" s="37"/>
      <c r="GA923" s="37"/>
      <c r="GB923" s="37"/>
      <c r="GC923" s="37"/>
      <c r="GD923" s="37"/>
      <c r="GE923" s="37"/>
      <c r="GF923" s="37"/>
      <c r="GG923" s="37"/>
      <c r="GH923" s="37"/>
      <c r="GI923" s="37"/>
      <c r="GJ923" s="37"/>
      <c r="GK923" s="37"/>
      <c r="GL923" s="37"/>
      <c r="GM923" s="37"/>
      <c r="GN923" s="37"/>
      <c r="GO923" s="37"/>
      <c r="GP923" s="37"/>
      <c r="GQ923" s="37"/>
      <c r="GR923" s="37"/>
      <c r="GS923" s="37"/>
      <c r="GT923" s="37"/>
      <c r="GU923" s="37"/>
      <c r="GV923" s="37"/>
      <c r="GW923" s="37"/>
      <c r="GX923" s="37"/>
      <c r="GY923" s="37"/>
      <c r="GZ923" s="37"/>
      <c r="HA923" s="37"/>
    </row>
    <row r="924" spans="1:209" s="39" customFormat="1" ht="26.25" customHeight="1" x14ac:dyDescent="0.25">
      <c r="A924" s="40" t="s">
        <v>746</v>
      </c>
      <c r="B924" s="43" t="s">
        <v>530</v>
      </c>
      <c r="C924" s="36">
        <v>11825</v>
      </c>
      <c r="D924" s="41" t="s">
        <v>643</v>
      </c>
      <c r="E924" s="38" t="s">
        <v>103</v>
      </c>
      <c r="F924" s="38" t="s">
        <v>90</v>
      </c>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c r="AJ924" s="37"/>
      <c r="AK924" s="37"/>
      <c r="AL924" s="37"/>
      <c r="AM924" s="37"/>
      <c r="AN924" s="37"/>
      <c r="AO924" s="37"/>
      <c r="AP924" s="37"/>
      <c r="AQ924" s="37"/>
      <c r="AR924" s="37"/>
      <c r="AS924" s="37"/>
      <c r="AT924" s="37"/>
      <c r="AU924" s="37"/>
      <c r="AV924" s="37"/>
      <c r="AW924" s="37"/>
      <c r="AX924" s="37"/>
      <c r="AY924" s="37"/>
      <c r="AZ924" s="37"/>
      <c r="BA924" s="37"/>
      <c r="BB924" s="37"/>
      <c r="BC924" s="37"/>
      <c r="BD924" s="37"/>
      <c r="BE924" s="37"/>
      <c r="BF924" s="37"/>
      <c r="BG924" s="37"/>
      <c r="BH924" s="37"/>
      <c r="BI924" s="37"/>
      <c r="BJ924" s="37"/>
      <c r="BK924" s="37"/>
      <c r="BL924" s="37"/>
      <c r="BM924" s="37"/>
      <c r="BN924" s="37"/>
      <c r="BO924" s="37"/>
      <c r="BP924" s="37"/>
      <c r="BQ924" s="37"/>
      <c r="BR924" s="37"/>
      <c r="BS924" s="37"/>
      <c r="BT924" s="37"/>
      <c r="BU924" s="37"/>
      <c r="BV924" s="37"/>
      <c r="BW924" s="37"/>
      <c r="BX924" s="37"/>
      <c r="BY924" s="37"/>
      <c r="BZ924" s="37"/>
      <c r="CA924" s="37"/>
      <c r="CB924" s="37"/>
      <c r="CC924" s="37"/>
      <c r="CD924" s="37"/>
      <c r="CE924" s="37"/>
      <c r="CF924" s="37"/>
      <c r="CG924" s="37"/>
      <c r="CH924" s="37"/>
      <c r="CI924" s="37"/>
      <c r="CJ924" s="37"/>
      <c r="CK924" s="37"/>
      <c r="CL924" s="37"/>
      <c r="CM924" s="37"/>
      <c r="CN924" s="37"/>
      <c r="CO924" s="37"/>
      <c r="CP924" s="37"/>
      <c r="CQ924" s="37"/>
      <c r="CR924" s="37"/>
      <c r="CS924" s="37"/>
      <c r="CT924" s="37"/>
      <c r="CU924" s="37"/>
      <c r="CV924" s="37"/>
      <c r="CW924" s="37"/>
      <c r="CX924" s="37"/>
      <c r="CY924" s="37"/>
      <c r="CZ924" s="37"/>
      <c r="DA924" s="37"/>
      <c r="DB924" s="37"/>
      <c r="DC924" s="37"/>
      <c r="DD924" s="37"/>
      <c r="DE924" s="37"/>
      <c r="DF924" s="37"/>
      <c r="DG924" s="37"/>
      <c r="DH924" s="37"/>
      <c r="DI924" s="37"/>
      <c r="DJ924" s="37"/>
      <c r="DK924" s="37"/>
      <c r="DL924" s="37"/>
      <c r="DM924" s="37"/>
      <c r="DN924" s="37"/>
      <c r="DO924" s="37"/>
      <c r="DP924" s="37"/>
      <c r="DQ924" s="37"/>
      <c r="DR924" s="37"/>
      <c r="DS924" s="37"/>
      <c r="DT924" s="37"/>
      <c r="DU924" s="37"/>
      <c r="DV924" s="37"/>
      <c r="DW924" s="37"/>
      <c r="DX924" s="37"/>
      <c r="DY924" s="37"/>
      <c r="DZ924" s="37"/>
      <c r="EA924" s="37"/>
      <c r="EB924" s="37"/>
      <c r="EC924" s="37"/>
      <c r="ED924" s="37"/>
      <c r="EE924" s="37"/>
      <c r="EF924" s="37"/>
      <c r="EG924" s="37"/>
      <c r="EH924" s="37"/>
      <c r="EI924" s="37"/>
      <c r="EJ924" s="37"/>
      <c r="EK924" s="37"/>
      <c r="EL924" s="37"/>
      <c r="EM924" s="37"/>
      <c r="EN924" s="37"/>
      <c r="EO924" s="37"/>
      <c r="EP924" s="37"/>
      <c r="EQ924" s="37"/>
      <c r="ER924" s="37"/>
      <c r="ES924" s="37"/>
      <c r="ET924" s="37"/>
      <c r="EU924" s="37"/>
      <c r="EV924" s="37"/>
      <c r="EW924" s="37"/>
      <c r="EX924" s="37"/>
      <c r="EY924" s="37"/>
      <c r="EZ924" s="37"/>
      <c r="FA924" s="37"/>
      <c r="FB924" s="37"/>
      <c r="FC924" s="37"/>
      <c r="FD924" s="37"/>
      <c r="FE924" s="37"/>
      <c r="FF924" s="37"/>
      <c r="FG924" s="37"/>
      <c r="FH924" s="37"/>
      <c r="FI924" s="37"/>
      <c r="FJ924" s="37"/>
      <c r="FK924" s="37"/>
      <c r="FL924" s="37"/>
      <c r="FM924" s="37"/>
      <c r="FN924" s="37"/>
      <c r="FO924" s="37"/>
      <c r="FP924" s="37"/>
      <c r="FQ924" s="37"/>
      <c r="FR924" s="37"/>
      <c r="FS924" s="37"/>
      <c r="FT924" s="37"/>
      <c r="FU924" s="37"/>
      <c r="FV924" s="37"/>
      <c r="FW924" s="37"/>
      <c r="FX924" s="37"/>
      <c r="FY924" s="37"/>
      <c r="FZ924" s="37"/>
      <c r="GA924" s="37"/>
      <c r="GB924" s="37"/>
      <c r="GC924" s="37"/>
      <c r="GD924" s="37"/>
      <c r="GE924" s="37"/>
      <c r="GF924" s="37"/>
      <c r="GG924" s="37"/>
      <c r="GH924" s="37"/>
      <c r="GI924" s="37"/>
      <c r="GJ924" s="37"/>
      <c r="GK924" s="37"/>
      <c r="GL924" s="37"/>
      <c r="GM924" s="37"/>
      <c r="GN924" s="37"/>
      <c r="GO924" s="37"/>
      <c r="GP924" s="37"/>
      <c r="GQ924" s="37"/>
      <c r="GR924" s="37"/>
      <c r="GS924" s="37"/>
      <c r="GT924" s="37"/>
      <c r="GU924" s="37"/>
      <c r="GV924" s="37"/>
      <c r="GW924" s="37"/>
      <c r="GX924" s="37"/>
      <c r="GY924" s="37"/>
      <c r="GZ924" s="37"/>
      <c r="HA924" s="37"/>
    </row>
    <row r="925" spans="1:209" s="39" customFormat="1" ht="36.75" customHeight="1" x14ac:dyDescent="0.2">
      <c r="A925" s="40" t="s">
        <v>749</v>
      </c>
      <c r="B925" s="221" t="s">
        <v>758</v>
      </c>
      <c r="C925" s="25">
        <v>519.26</v>
      </c>
      <c r="D925" s="41" t="s">
        <v>643</v>
      </c>
      <c r="E925" s="38" t="s">
        <v>90</v>
      </c>
      <c r="F925" s="38" t="s">
        <v>90</v>
      </c>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c r="AJ925" s="37"/>
      <c r="AK925" s="37"/>
      <c r="AL925" s="37"/>
      <c r="AM925" s="37"/>
      <c r="AN925" s="37"/>
      <c r="AO925" s="37"/>
      <c r="AP925" s="37"/>
      <c r="AQ925" s="37"/>
      <c r="AR925" s="37"/>
      <c r="AS925" s="37"/>
      <c r="AT925" s="37"/>
      <c r="AU925" s="37"/>
      <c r="AV925" s="37"/>
      <c r="AW925" s="37"/>
      <c r="AX925" s="37"/>
      <c r="AY925" s="37"/>
      <c r="AZ925" s="37"/>
      <c r="BA925" s="37"/>
      <c r="BB925" s="37"/>
      <c r="BC925" s="37"/>
      <c r="BD925" s="37"/>
      <c r="BE925" s="37"/>
      <c r="BF925" s="37"/>
      <c r="BG925" s="37"/>
      <c r="BH925" s="37"/>
      <c r="BI925" s="37"/>
      <c r="BJ925" s="37"/>
      <c r="BK925" s="37"/>
      <c r="BL925" s="37"/>
      <c r="BM925" s="37"/>
      <c r="BN925" s="37"/>
      <c r="BO925" s="37"/>
      <c r="BP925" s="37"/>
      <c r="BQ925" s="37"/>
      <c r="BR925" s="37"/>
      <c r="BS925" s="37"/>
      <c r="BT925" s="37"/>
      <c r="BU925" s="37"/>
      <c r="BV925" s="37"/>
      <c r="BW925" s="37"/>
      <c r="BX925" s="37"/>
      <c r="BY925" s="37"/>
      <c r="BZ925" s="37"/>
      <c r="CA925" s="37"/>
      <c r="CB925" s="37"/>
      <c r="CC925" s="37"/>
      <c r="CD925" s="37"/>
      <c r="CE925" s="37"/>
      <c r="CF925" s="37"/>
      <c r="CG925" s="37"/>
      <c r="CH925" s="37"/>
      <c r="CI925" s="37"/>
      <c r="CJ925" s="37"/>
      <c r="CK925" s="37"/>
      <c r="CL925" s="37"/>
      <c r="CM925" s="37"/>
      <c r="CN925" s="37"/>
      <c r="CO925" s="37"/>
      <c r="CP925" s="37"/>
      <c r="CQ925" s="37"/>
      <c r="CR925" s="37"/>
      <c r="CS925" s="37"/>
      <c r="CT925" s="37"/>
      <c r="CU925" s="37"/>
      <c r="CV925" s="37"/>
      <c r="CW925" s="37"/>
      <c r="CX925" s="37"/>
      <c r="CY925" s="37"/>
      <c r="CZ925" s="37"/>
      <c r="DA925" s="37"/>
      <c r="DB925" s="37"/>
      <c r="DC925" s="37"/>
      <c r="DD925" s="37"/>
      <c r="DE925" s="37"/>
      <c r="DF925" s="37"/>
      <c r="DG925" s="37"/>
      <c r="DH925" s="37"/>
      <c r="DI925" s="37"/>
      <c r="DJ925" s="37"/>
      <c r="DK925" s="37"/>
      <c r="DL925" s="37"/>
      <c r="DM925" s="37"/>
      <c r="DN925" s="37"/>
      <c r="DO925" s="37"/>
      <c r="DP925" s="37"/>
      <c r="DQ925" s="37"/>
      <c r="DR925" s="37"/>
      <c r="DS925" s="37"/>
      <c r="DT925" s="37"/>
      <c r="DU925" s="37"/>
      <c r="DV925" s="37"/>
      <c r="DW925" s="37"/>
      <c r="DX925" s="37"/>
      <c r="DY925" s="37"/>
      <c r="DZ925" s="37"/>
      <c r="EA925" s="37"/>
      <c r="EB925" s="37"/>
      <c r="EC925" s="37"/>
      <c r="ED925" s="37"/>
      <c r="EE925" s="37"/>
      <c r="EF925" s="37"/>
      <c r="EG925" s="37"/>
      <c r="EH925" s="37"/>
      <c r="EI925" s="37"/>
      <c r="EJ925" s="37"/>
      <c r="EK925" s="37"/>
      <c r="EL925" s="37"/>
      <c r="EM925" s="37"/>
      <c r="EN925" s="37"/>
      <c r="EO925" s="37"/>
      <c r="EP925" s="37"/>
      <c r="EQ925" s="37"/>
      <c r="ER925" s="37"/>
      <c r="ES925" s="37"/>
      <c r="ET925" s="37"/>
      <c r="EU925" s="37"/>
      <c r="EV925" s="37"/>
      <c r="EW925" s="37"/>
      <c r="EX925" s="37"/>
      <c r="EY925" s="37"/>
      <c r="EZ925" s="37"/>
      <c r="FA925" s="37"/>
      <c r="FB925" s="37"/>
      <c r="FC925" s="37"/>
      <c r="FD925" s="37"/>
      <c r="FE925" s="37"/>
      <c r="FF925" s="37"/>
      <c r="FG925" s="37"/>
      <c r="FH925" s="37"/>
      <c r="FI925" s="37"/>
      <c r="FJ925" s="37"/>
      <c r="FK925" s="37"/>
      <c r="FL925" s="37"/>
      <c r="FM925" s="37"/>
      <c r="FN925" s="37"/>
      <c r="FO925" s="37"/>
      <c r="FP925" s="37"/>
      <c r="FQ925" s="37"/>
      <c r="FR925" s="37"/>
      <c r="FS925" s="37"/>
      <c r="FT925" s="37"/>
      <c r="FU925" s="37"/>
      <c r="FV925" s="37"/>
      <c r="FW925" s="37"/>
      <c r="FX925" s="37"/>
      <c r="FY925" s="37"/>
      <c r="FZ925" s="37"/>
      <c r="GA925" s="37"/>
      <c r="GB925" s="37"/>
      <c r="GC925" s="37"/>
      <c r="GD925" s="37"/>
      <c r="GE925" s="37"/>
      <c r="GF925" s="37"/>
      <c r="GG925" s="37"/>
      <c r="GH925" s="37"/>
      <c r="GI925" s="37"/>
      <c r="GJ925" s="37"/>
      <c r="GK925" s="37"/>
      <c r="GL925" s="37"/>
      <c r="GM925" s="37"/>
      <c r="GN925" s="37"/>
      <c r="GO925" s="37"/>
      <c r="GP925" s="37"/>
      <c r="GQ925" s="37"/>
      <c r="GR925" s="37"/>
      <c r="GS925" s="37"/>
      <c r="GT925" s="37"/>
      <c r="GU925" s="37"/>
      <c r="GV925" s="37"/>
      <c r="GW925" s="37"/>
      <c r="GX925" s="37"/>
      <c r="GY925" s="37"/>
      <c r="GZ925" s="37"/>
      <c r="HA925" s="37"/>
    </row>
    <row r="926" spans="1:209" s="39" customFormat="1" ht="38.25" x14ac:dyDescent="0.25">
      <c r="A926" s="40" t="s">
        <v>1277</v>
      </c>
      <c r="B926" s="75" t="s">
        <v>158</v>
      </c>
      <c r="C926" s="25" t="s">
        <v>1278</v>
      </c>
      <c r="D926" s="41" t="s">
        <v>643</v>
      </c>
      <c r="E926" s="41" t="s">
        <v>22</v>
      </c>
      <c r="F926" s="41" t="s">
        <v>22</v>
      </c>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c r="AJ926" s="37"/>
      <c r="AK926" s="37"/>
      <c r="AL926" s="37"/>
      <c r="AM926" s="37"/>
      <c r="AN926" s="37"/>
      <c r="AO926" s="37"/>
      <c r="AP926" s="37"/>
      <c r="AQ926" s="37"/>
      <c r="AR926" s="37"/>
      <c r="AS926" s="37"/>
      <c r="AT926" s="37"/>
      <c r="AU926" s="37"/>
      <c r="AV926" s="37"/>
      <c r="AW926" s="37"/>
      <c r="AX926" s="37"/>
      <c r="AY926" s="37"/>
      <c r="AZ926" s="37"/>
      <c r="BA926" s="37"/>
      <c r="BB926" s="37"/>
      <c r="BC926" s="37"/>
      <c r="BD926" s="37"/>
      <c r="BE926" s="37"/>
      <c r="BF926" s="37"/>
      <c r="BG926" s="37"/>
      <c r="BH926" s="37"/>
      <c r="BI926" s="37"/>
      <c r="BJ926" s="37"/>
      <c r="BK926" s="37"/>
      <c r="BL926" s="37"/>
      <c r="BM926" s="37"/>
      <c r="BN926" s="37"/>
      <c r="BO926" s="37"/>
      <c r="BP926" s="37"/>
      <c r="BQ926" s="37"/>
      <c r="BR926" s="37"/>
      <c r="BS926" s="37"/>
      <c r="BT926" s="37"/>
      <c r="BU926" s="37"/>
      <c r="BV926" s="37"/>
      <c r="BW926" s="37"/>
      <c r="BX926" s="37"/>
      <c r="BY926" s="37"/>
      <c r="BZ926" s="37"/>
      <c r="CA926" s="37"/>
      <c r="CB926" s="37"/>
      <c r="CC926" s="37"/>
      <c r="CD926" s="37"/>
      <c r="CE926" s="37"/>
      <c r="CF926" s="37"/>
      <c r="CG926" s="37"/>
      <c r="CH926" s="37"/>
      <c r="CI926" s="37"/>
      <c r="CJ926" s="37"/>
      <c r="CK926" s="37"/>
      <c r="CL926" s="37"/>
      <c r="CM926" s="37"/>
      <c r="CN926" s="37"/>
      <c r="CO926" s="37"/>
      <c r="CP926" s="37"/>
      <c r="CQ926" s="37"/>
      <c r="CR926" s="37"/>
      <c r="CS926" s="37"/>
      <c r="CT926" s="37"/>
      <c r="CU926" s="37"/>
      <c r="CV926" s="37"/>
      <c r="CW926" s="37"/>
      <c r="CX926" s="37"/>
      <c r="CY926" s="37"/>
      <c r="CZ926" s="37"/>
      <c r="DA926" s="37"/>
      <c r="DB926" s="37"/>
      <c r="DC926" s="37"/>
      <c r="DD926" s="37"/>
      <c r="DE926" s="37"/>
      <c r="DF926" s="37"/>
      <c r="DG926" s="37"/>
      <c r="DH926" s="37"/>
      <c r="DI926" s="37"/>
      <c r="DJ926" s="37"/>
      <c r="DK926" s="37"/>
      <c r="DL926" s="37"/>
      <c r="DM926" s="37"/>
      <c r="DN926" s="37"/>
      <c r="DO926" s="37"/>
      <c r="DP926" s="37"/>
      <c r="DQ926" s="37"/>
      <c r="DR926" s="37"/>
      <c r="DS926" s="37"/>
      <c r="DT926" s="37"/>
      <c r="DU926" s="37"/>
      <c r="DV926" s="37"/>
      <c r="DW926" s="37"/>
      <c r="DX926" s="37"/>
      <c r="DY926" s="37"/>
      <c r="DZ926" s="37"/>
      <c r="EA926" s="37"/>
      <c r="EB926" s="37"/>
      <c r="EC926" s="37"/>
      <c r="ED926" s="37"/>
      <c r="EE926" s="37"/>
      <c r="EF926" s="37"/>
      <c r="EG926" s="37"/>
      <c r="EH926" s="37"/>
      <c r="EI926" s="37"/>
      <c r="EJ926" s="37"/>
      <c r="EK926" s="37"/>
      <c r="EL926" s="37"/>
      <c r="EM926" s="37"/>
      <c r="EN926" s="37"/>
      <c r="EO926" s="37"/>
      <c r="EP926" s="37"/>
      <c r="EQ926" s="37"/>
      <c r="ER926" s="37"/>
      <c r="ES926" s="37"/>
      <c r="ET926" s="37"/>
      <c r="EU926" s="37"/>
      <c r="EV926" s="37"/>
      <c r="EW926" s="37"/>
      <c r="EX926" s="37"/>
      <c r="EY926" s="37"/>
      <c r="EZ926" s="37"/>
      <c r="FA926" s="37"/>
      <c r="FB926" s="37"/>
      <c r="FC926" s="37"/>
      <c r="FD926" s="37"/>
      <c r="FE926" s="37"/>
      <c r="FF926" s="37"/>
      <c r="FG926" s="37"/>
      <c r="FH926" s="37"/>
      <c r="FI926" s="37"/>
      <c r="FJ926" s="37"/>
      <c r="FK926" s="37"/>
      <c r="FL926" s="37"/>
      <c r="FM926" s="37"/>
      <c r="FN926" s="37"/>
      <c r="FO926" s="37"/>
      <c r="FP926" s="37"/>
      <c r="FQ926" s="37"/>
      <c r="FR926" s="37"/>
      <c r="FS926" s="37"/>
      <c r="FT926" s="37"/>
      <c r="FU926" s="37"/>
      <c r="FV926" s="37"/>
      <c r="FW926" s="37"/>
      <c r="FX926" s="37"/>
      <c r="FY926" s="37"/>
      <c r="FZ926" s="37"/>
      <c r="GA926" s="37"/>
      <c r="GB926" s="37"/>
      <c r="GC926" s="37"/>
      <c r="GD926" s="37"/>
      <c r="GE926" s="37"/>
      <c r="GF926" s="37"/>
      <c r="GG926" s="37"/>
      <c r="GH926" s="37"/>
      <c r="GI926" s="37"/>
      <c r="GJ926" s="37"/>
      <c r="GK926" s="37"/>
      <c r="GL926" s="37"/>
      <c r="GM926" s="37"/>
      <c r="GN926" s="37"/>
      <c r="GO926" s="37"/>
      <c r="GP926" s="37"/>
      <c r="GQ926" s="37"/>
      <c r="GR926" s="37"/>
      <c r="GS926" s="37"/>
      <c r="GT926" s="37"/>
      <c r="GU926" s="37"/>
      <c r="GV926" s="37"/>
      <c r="GW926" s="37"/>
      <c r="GX926" s="37"/>
      <c r="GY926" s="37"/>
      <c r="GZ926" s="37"/>
      <c r="HA926" s="37"/>
    </row>
    <row r="927" spans="1:209" s="39" customFormat="1" ht="26.25" customHeight="1" x14ac:dyDescent="0.25">
      <c r="A927" s="40"/>
      <c r="B927" s="197"/>
      <c r="C927" s="25"/>
      <c r="D927" s="10"/>
      <c r="E927" s="41"/>
      <c r="F927" s="41"/>
      <c r="G927" s="37"/>
      <c r="H927" s="37"/>
      <c r="I927" s="37"/>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c r="AJ927" s="37"/>
      <c r="AK927" s="37"/>
      <c r="AL927" s="37"/>
      <c r="AM927" s="37"/>
      <c r="AN927" s="37"/>
      <c r="AO927" s="37"/>
      <c r="AP927" s="37"/>
      <c r="AQ927" s="37"/>
      <c r="AR927" s="37"/>
      <c r="AS927" s="37"/>
      <c r="AT927" s="37"/>
      <c r="AU927" s="37"/>
      <c r="AV927" s="37"/>
      <c r="AW927" s="37"/>
      <c r="AX927" s="37"/>
      <c r="AY927" s="37"/>
      <c r="AZ927" s="37"/>
      <c r="BA927" s="37"/>
      <c r="BB927" s="37"/>
      <c r="BC927" s="37"/>
      <c r="BD927" s="37"/>
      <c r="BE927" s="37"/>
      <c r="BF927" s="37"/>
      <c r="BG927" s="37"/>
      <c r="BH927" s="37"/>
      <c r="BI927" s="37"/>
      <c r="BJ927" s="37"/>
      <c r="BK927" s="37"/>
      <c r="BL927" s="37"/>
      <c r="BM927" s="37"/>
      <c r="BN927" s="37"/>
      <c r="BO927" s="37"/>
      <c r="BP927" s="37"/>
      <c r="BQ927" s="37"/>
      <c r="BR927" s="37"/>
      <c r="BS927" s="37"/>
      <c r="BT927" s="37"/>
      <c r="BU927" s="37"/>
      <c r="BV927" s="37"/>
      <c r="BW927" s="37"/>
      <c r="BX927" s="37"/>
      <c r="BY927" s="37"/>
      <c r="BZ927" s="37"/>
      <c r="CA927" s="37"/>
      <c r="CB927" s="37"/>
      <c r="CC927" s="37"/>
      <c r="CD927" s="37"/>
      <c r="CE927" s="37"/>
      <c r="CF927" s="37"/>
      <c r="CG927" s="37"/>
      <c r="CH927" s="37"/>
      <c r="CI927" s="37"/>
      <c r="CJ927" s="37"/>
      <c r="CK927" s="37"/>
      <c r="CL927" s="37"/>
      <c r="CM927" s="37"/>
      <c r="CN927" s="37"/>
      <c r="CO927" s="37"/>
      <c r="CP927" s="37"/>
      <c r="CQ927" s="37"/>
      <c r="CR927" s="37"/>
      <c r="CS927" s="37"/>
      <c r="CT927" s="37"/>
      <c r="CU927" s="37"/>
      <c r="CV927" s="37"/>
      <c r="CW927" s="37"/>
      <c r="CX927" s="37"/>
      <c r="CY927" s="37"/>
      <c r="CZ927" s="37"/>
      <c r="DA927" s="37"/>
      <c r="DB927" s="37"/>
      <c r="DC927" s="37"/>
      <c r="DD927" s="37"/>
      <c r="DE927" s="37"/>
      <c r="DF927" s="37"/>
      <c r="DG927" s="37"/>
      <c r="DH927" s="37"/>
      <c r="DI927" s="37"/>
      <c r="DJ927" s="37"/>
      <c r="DK927" s="37"/>
      <c r="DL927" s="37"/>
      <c r="DM927" s="37"/>
      <c r="DN927" s="37"/>
      <c r="DO927" s="37"/>
      <c r="DP927" s="37"/>
      <c r="DQ927" s="37"/>
      <c r="DR927" s="37"/>
      <c r="DS927" s="37"/>
      <c r="DT927" s="37"/>
      <c r="DU927" s="37"/>
      <c r="DV927" s="37"/>
      <c r="DW927" s="37"/>
      <c r="DX927" s="37"/>
      <c r="DY927" s="37"/>
      <c r="DZ927" s="37"/>
      <c r="EA927" s="37"/>
      <c r="EB927" s="37"/>
      <c r="EC927" s="37"/>
      <c r="ED927" s="37"/>
      <c r="EE927" s="37"/>
      <c r="EF927" s="37"/>
      <c r="EG927" s="37"/>
      <c r="EH927" s="37"/>
      <c r="EI927" s="37"/>
      <c r="EJ927" s="37"/>
      <c r="EK927" s="37"/>
      <c r="EL927" s="37"/>
      <c r="EM927" s="37"/>
      <c r="EN927" s="37"/>
      <c r="EO927" s="37"/>
      <c r="EP927" s="37"/>
      <c r="EQ927" s="37"/>
      <c r="ER927" s="37"/>
      <c r="ES927" s="37"/>
      <c r="ET927" s="37"/>
      <c r="EU927" s="37"/>
      <c r="EV927" s="37"/>
      <c r="EW927" s="37"/>
      <c r="EX927" s="37"/>
      <c r="EY927" s="37"/>
      <c r="EZ927" s="37"/>
      <c r="FA927" s="37"/>
      <c r="FB927" s="37"/>
      <c r="FC927" s="37"/>
      <c r="FD927" s="37"/>
      <c r="FE927" s="37"/>
      <c r="FF927" s="37"/>
      <c r="FG927" s="37"/>
      <c r="FH927" s="37"/>
      <c r="FI927" s="37"/>
      <c r="FJ927" s="37"/>
      <c r="FK927" s="37"/>
      <c r="FL927" s="37"/>
      <c r="FM927" s="37"/>
      <c r="FN927" s="37"/>
      <c r="FO927" s="37"/>
      <c r="FP927" s="37"/>
      <c r="FQ927" s="37"/>
      <c r="FR927" s="37"/>
      <c r="FS927" s="37"/>
      <c r="FT927" s="37"/>
      <c r="FU927" s="37"/>
      <c r="FV927" s="37"/>
      <c r="FW927" s="37"/>
      <c r="FX927" s="37"/>
      <c r="FY927" s="37"/>
      <c r="FZ927" s="37"/>
      <c r="GA927" s="37"/>
      <c r="GB927" s="37"/>
      <c r="GC927" s="37"/>
      <c r="GD927" s="37"/>
      <c r="GE927" s="37"/>
      <c r="GF927" s="37"/>
      <c r="GG927" s="37"/>
      <c r="GH927" s="37"/>
      <c r="GI927" s="37"/>
      <c r="GJ927" s="37"/>
      <c r="GK927" s="37"/>
      <c r="GL927" s="37"/>
      <c r="GM927" s="37"/>
      <c r="GN927" s="37"/>
      <c r="GO927" s="37"/>
      <c r="GP927" s="37"/>
      <c r="GQ927" s="37"/>
      <c r="GR927" s="37"/>
      <c r="GS927" s="37"/>
      <c r="GT927" s="37"/>
      <c r="GU927" s="37"/>
      <c r="GV927" s="37"/>
      <c r="GW927" s="37"/>
      <c r="GX927" s="37"/>
      <c r="GY927" s="37"/>
      <c r="GZ927" s="37"/>
      <c r="HA927" s="37"/>
    </row>
    <row r="928" spans="1:209" s="39" customFormat="1" x14ac:dyDescent="0.25">
      <c r="A928" s="50"/>
      <c r="B928" s="124"/>
      <c r="C928" s="125"/>
      <c r="D928" s="20"/>
      <c r="E928" s="20"/>
      <c r="F928" s="20"/>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c r="AJ928" s="37"/>
      <c r="AK928" s="37"/>
      <c r="AL928" s="37"/>
      <c r="AM928" s="37"/>
      <c r="AN928" s="37"/>
      <c r="AO928" s="37"/>
      <c r="AP928" s="37"/>
      <c r="AQ928" s="37"/>
      <c r="AR928" s="37"/>
      <c r="AS928" s="37"/>
      <c r="AT928" s="37"/>
      <c r="AU928" s="37"/>
      <c r="AV928" s="37"/>
      <c r="AW928" s="37"/>
      <c r="AX928" s="37"/>
      <c r="AY928" s="37"/>
      <c r="AZ928" s="37"/>
      <c r="BA928" s="37"/>
      <c r="BB928" s="37"/>
      <c r="BC928" s="37"/>
      <c r="BD928" s="37"/>
      <c r="BE928" s="37"/>
      <c r="BF928" s="37"/>
      <c r="BG928" s="37"/>
      <c r="BH928" s="37"/>
      <c r="BI928" s="37"/>
      <c r="BJ928" s="37"/>
      <c r="BK928" s="37"/>
      <c r="BL928" s="37"/>
      <c r="BM928" s="37"/>
      <c r="BN928" s="37"/>
      <c r="BO928" s="37"/>
      <c r="BP928" s="37"/>
      <c r="BQ928" s="37"/>
      <c r="BR928" s="37"/>
      <c r="BS928" s="37"/>
      <c r="BT928" s="37"/>
      <c r="BU928" s="37"/>
      <c r="BV928" s="37"/>
      <c r="BW928" s="37"/>
      <c r="BX928" s="37"/>
      <c r="BY928" s="37"/>
      <c r="BZ928" s="37"/>
      <c r="CA928" s="37"/>
      <c r="CB928" s="37"/>
      <c r="CC928" s="37"/>
      <c r="CD928" s="37"/>
      <c r="CE928" s="37"/>
      <c r="CF928" s="37"/>
      <c r="CG928" s="37"/>
      <c r="CH928" s="37"/>
      <c r="CI928" s="37"/>
      <c r="CJ928" s="37"/>
      <c r="CK928" s="37"/>
      <c r="CL928" s="37"/>
      <c r="CM928" s="37"/>
      <c r="CN928" s="37"/>
      <c r="CO928" s="37"/>
      <c r="CP928" s="37"/>
      <c r="CQ928" s="37"/>
      <c r="CR928" s="37"/>
      <c r="CS928" s="37"/>
      <c r="CT928" s="37"/>
      <c r="CU928" s="37"/>
      <c r="CV928" s="37"/>
      <c r="CW928" s="37"/>
      <c r="CX928" s="37"/>
      <c r="CY928" s="37"/>
      <c r="CZ928" s="37"/>
      <c r="DA928" s="37"/>
      <c r="DB928" s="37"/>
      <c r="DC928" s="37"/>
      <c r="DD928" s="37"/>
      <c r="DE928" s="37"/>
      <c r="DF928" s="37"/>
      <c r="DG928" s="37"/>
      <c r="DH928" s="37"/>
      <c r="DI928" s="37"/>
      <c r="DJ928" s="37"/>
      <c r="DK928" s="37"/>
      <c r="DL928" s="37"/>
      <c r="DM928" s="37"/>
      <c r="DN928" s="37"/>
      <c r="DO928" s="37"/>
      <c r="DP928" s="37"/>
      <c r="DQ928" s="37"/>
      <c r="DR928" s="37"/>
      <c r="DS928" s="37"/>
      <c r="DT928" s="37"/>
      <c r="DU928" s="37"/>
      <c r="DV928" s="37"/>
      <c r="DW928" s="37"/>
      <c r="DX928" s="37"/>
      <c r="DY928" s="37"/>
      <c r="DZ928" s="37"/>
      <c r="EA928" s="37"/>
      <c r="EB928" s="37"/>
      <c r="EC928" s="37"/>
      <c r="ED928" s="37"/>
      <c r="EE928" s="37"/>
      <c r="EF928" s="37"/>
      <c r="EG928" s="37"/>
      <c r="EH928" s="37"/>
      <c r="EI928" s="37"/>
      <c r="EJ928" s="37"/>
      <c r="EK928" s="37"/>
      <c r="EL928" s="37"/>
      <c r="EM928" s="37"/>
      <c r="EN928" s="37"/>
      <c r="EO928" s="37"/>
      <c r="EP928" s="37"/>
      <c r="EQ928" s="37"/>
      <c r="ER928" s="37"/>
      <c r="ES928" s="37"/>
      <c r="ET928" s="37"/>
      <c r="EU928" s="37"/>
      <c r="EV928" s="37"/>
      <c r="EW928" s="37"/>
      <c r="EX928" s="37"/>
      <c r="EY928" s="37"/>
      <c r="EZ928" s="37"/>
      <c r="FA928" s="37"/>
      <c r="FB928" s="37"/>
      <c r="FC928" s="37"/>
      <c r="FD928" s="37"/>
      <c r="FE928" s="37"/>
      <c r="FF928" s="37"/>
      <c r="FG928" s="37"/>
      <c r="FH928" s="37"/>
      <c r="FI928" s="37"/>
      <c r="FJ928" s="37"/>
      <c r="FK928" s="37"/>
      <c r="FL928" s="37"/>
      <c r="FM928" s="37"/>
      <c r="FN928" s="37"/>
      <c r="FO928" s="37"/>
      <c r="FP928" s="37"/>
      <c r="FQ928" s="37"/>
      <c r="FR928" s="37"/>
      <c r="FS928" s="37"/>
      <c r="FT928" s="37"/>
      <c r="FU928" s="37"/>
      <c r="FV928" s="37"/>
      <c r="FW928" s="37"/>
      <c r="FX928" s="37"/>
      <c r="FY928" s="37"/>
      <c r="FZ928" s="37"/>
      <c r="GA928" s="37"/>
      <c r="GB928" s="37"/>
      <c r="GC928" s="37"/>
      <c r="GD928" s="37"/>
      <c r="GE928" s="37"/>
      <c r="GF928" s="37"/>
      <c r="GG928" s="37"/>
      <c r="GH928" s="37"/>
      <c r="GI928" s="37"/>
      <c r="GJ928" s="37"/>
      <c r="GK928" s="37"/>
      <c r="GL928" s="37"/>
      <c r="GM928" s="37"/>
      <c r="GN928" s="37"/>
      <c r="GO928" s="37"/>
      <c r="GP928" s="37"/>
      <c r="GQ928" s="37"/>
      <c r="GR928" s="37"/>
      <c r="GS928" s="37"/>
      <c r="GT928" s="37"/>
      <c r="GU928" s="37"/>
      <c r="GV928" s="37"/>
      <c r="GW928" s="37"/>
      <c r="GX928" s="37"/>
      <c r="GY928" s="37"/>
      <c r="GZ928" s="37"/>
      <c r="HA928" s="37"/>
    </row>
    <row r="929" spans="1:209" s="39" customFormat="1" ht="38.25" x14ac:dyDescent="0.25">
      <c r="A929" s="193" t="s">
        <v>710</v>
      </c>
      <c r="B929" s="194" t="s">
        <v>1</v>
      </c>
      <c r="C929" s="195" t="s">
        <v>135</v>
      </c>
      <c r="D929" s="196" t="s">
        <v>3</v>
      </c>
      <c r="E929" s="196" t="s">
        <v>4</v>
      </c>
      <c r="F929" s="196" t="s">
        <v>5</v>
      </c>
      <c r="G929" s="37"/>
      <c r="H929" s="37"/>
      <c r="I929" s="37"/>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c r="AJ929" s="37"/>
      <c r="AK929" s="37"/>
      <c r="AL929" s="37"/>
      <c r="AM929" s="37"/>
      <c r="AN929" s="37"/>
      <c r="AO929" s="37"/>
      <c r="AP929" s="37"/>
      <c r="AQ929" s="37"/>
      <c r="AR929" s="37"/>
      <c r="AS929" s="37"/>
      <c r="AT929" s="37"/>
      <c r="AU929" s="37"/>
      <c r="AV929" s="37"/>
      <c r="AW929" s="37"/>
      <c r="AX929" s="37"/>
      <c r="AY929" s="37"/>
      <c r="AZ929" s="37"/>
      <c r="BA929" s="37"/>
      <c r="BB929" s="37"/>
      <c r="BC929" s="37"/>
      <c r="BD929" s="37"/>
      <c r="BE929" s="37"/>
      <c r="BF929" s="37"/>
      <c r="BG929" s="37"/>
      <c r="BH929" s="37"/>
      <c r="BI929" s="37"/>
      <c r="BJ929" s="37"/>
      <c r="BK929" s="37"/>
      <c r="BL929" s="37"/>
      <c r="BM929" s="37"/>
      <c r="BN929" s="37"/>
      <c r="BO929" s="37"/>
      <c r="BP929" s="37"/>
      <c r="BQ929" s="37"/>
      <c r="BR929" s="37"/>
      <c r="BS929" s="37"/>
      <c r="BT929" s="37"/>
      <c r="BU929" s="37"/>
      <c r="BV929" s="37"/>
      <c r="BW929" s="37"/>
      <c r="BX929" s="37"/>
      <c r="BY929" s="37"/>
      <c r="BZ929" s="37"/>
      <c r="CA929" s="37"/>
      <c r="CB929" s="37"/>
      <c r="CC929" s="37"/>
      <c r="CD929" s="37"/>
      <c r="CE929" s="37"/>
      <c r="CF929" s="37"/>
      <c r="CG929" s="37"/>
      <c r="CH929" s="37"/>
      <c r="CI929" s="37"/>
      <c r="CJ929" s="37"/>
      <c r="CK929" s="37"/>
      <c r="CL929" s="37"/>
      <c r="CM929" s="37"/>
      <c r="CN929" s="37"/>
      <c r="CO929" s="37"/>
      <c r="CP929" s="37"/>
      <c r="CQ929" s="37"/>
      <c r="CR929" s="37"/>
      <c r="CS929" s="37"/>
      <c r="CT929" s="37"/>
      <c r="CU929" s="37"/>
      <c r="CV929" s="37"/>
      <c r="CW929" s="37"/>
      <c r="CX929" s="37"/>
      <c r="CY929" s="37"/>
      <c r="CZ929" s="37"/>
      <c r="DA929" s="37"/>
      <c r="DB929" s="37"/>
      <c r="DC929" s="37"/>
      <c r="DD929" s="37"/>
      <c r="DE929" s="37"/>
      <c r="DF929" s="37"/>
      <c r="DG929" s="37"/>
      <c r="DH929" s="37"/>
      <c r="DI929" s="37"/>
      <c r="DJ929" s="37"/>
      <c r="DK929" s="37"/>
      <c r="DL929" s="37"/>
      <c r="DM929" s="37"/>
      <c r="DN929" s="37"/>
      <c r="DO929" s="37"/>
      <c r="DP929" s="37"/>
      <c r="DQ929" s="37"/>
      <c r="DR929" s="37"/>
      <c r="DS929" s="37"/>
      <c r="DT929" s="37"/>
      <c r="DU929" s="37"/>
      <c r="DV929" s="37"/>
      <c r="DW929" s="37"/>
      <c r="DX929" s="37"/>
      <c r="DY929" s="37"/>
      <c r="DZ929" s="37"/>
      <c r="EA929" s="37"/>
      <c r="EB929" s="37"/>
      <c r="EC929" s="37"/>
      <c r="ED929" s="37"/>
      <c r="EE929" s="37"/>
      <c r="EF929" s="37"/>
      <c r="EG929" s="37"/>
      <c r="EH929" s="37"/>
      <c r="EI929" s="37"/>
      <c r="EJ929" s="37"/>
      <c r="EK929" s="37"/>
      <c r="EL929" s="37"/>
      <c r="EM929" s="37"/>
      <c r="EN929" s="37"/>
      <c r="EO929" s="37"/>
      <c r="EP929" s="37"/>
      <c r="EQ929" s="37"/>
      <c r="ER929" s="37"/>
      <c r="ES929" s="37"/>
      <c r="ET929" s="37"/>
      <c r="EU929" s="37"/>
      <c r="EV929" s="37"/>
      <c r="EW929" s="37"/>
      <c r="EX929" s="37"/>
      <c r="EY929" s="37"/>
      <c r="EZ929" s="37"/>
      <c r="FA929" s="37"/>
      <c r="FB929" s="37"/>
      <c r="FC929" s="37"/>
      <c r="FD929" s="37"/>
      <c r="FE929" s="37"/>
      <c r="FF929" s="37"/>
      <c r="FG929" s="37"/>
      <c r="FH929" s="37"/>
      <c r="FI929" s="37"/>
      <c r="FJ929" s="37"/>
      <c r="FK929" s="37"/>
      <c r="FL929" s="37"/>
      <c r="FM929" s="37"/>
      <c r="FN929" s="37"/>
      <c r="FO929" s="37"/>
      <c r="FP929" s="37"/>
      <c r="FQ929" s="37"/>
      <c r="FR929" s="37"/>
      <c r="FS929" s="37"/>
      <c r="FT929" s="37"/>
      <c r="FU929" s="37"/>
      <c r="FV929" s="37"/>
      <c r="FW929" s="37"/>
      <c r="FX929" s="37"/>
      <c r="FY929" s="37"/>
      <c r="FZ929" s="37"/>
      <c r="GA929" s="37"/>
      <c r="GB929" s="37"/>
      <c r="GC929" s="37"/>
      <c r="GD929" s="37"/>
      <c r="GE929" s="37"/>
      <c r="GF929" s="37"/>
      <c r="GG929" s="37"/>
      <c r="GH929" s="37"/>
      <c r="GI929" s="37"/>
      <c r="GJ929" s="37"/>
      <c r="GK929" s="37"/>
      <c r="GL929" s="37"/>
      <c r="GM929" s="37"/>
      <c r="GN929" s="37"/>
      <c r="GO929" s="37"/>
      <c r="GP929" s="37"/>
      <c r="GQ929" s="37"/>
      <c r="GR929" s="37"/>
      <c r="GS929" s="37"/>
      <c r="GT929" s="37"/>
      <c r="GU929" s="37"/>
      <c r="GV929" s="37"/>
      <c r="GW929" s="37"/>
      <c r="GX929" s="37"/>
      <c r="GY929" s="37"/>
      <c r="GZ929" s="37"/>
      <c r="HA929" s="37"/>
    </row>
    <row r="930" spans="1:209" s="39" customFormat="1" ht="36" x14ac:dyDescent="0.25">
      <c r="A930" s="222" t="s">
        <v>711</v>
      </c>
      <c r="B930" s="197" t="s">
        <v>712</v>
      </c>
      <c r="C930" s="25">
        <v>4000</v>
      </c>
      <c r="D930" s="10" t="s">
        <v>643</v>
      </c>
      <c r="E930" s="41" t="s">
        <v>103</v>
      </c>
      <c r="F930" s="41" t="s">
        <v>90</v>
      </c>
      <c r="G930" s="37"/>
      <c r="H930" s="37"/>
      <c r="I930" s="37"/>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c r="AJ930" s="37"/>
      <c r="AK930" s="37"/>
      <c r="AL930" s="37"/>
      <c r="AM930" s="37"/>
      <c r="AN930" s="37"/>
      <c r="AO930" s="37"/>
      <c r="AP930" s="37"/>
      <c r="AQ930" s="37"/>
      <c r="AR930" s="37"/>
      <c r="AS930" s="37"/>
      <c r="AT930" s="37"/>
      <c r="AU930" s="37"/>
      <c r="AV930" s="37"/>
      <c r="AW930" s="37"/>
      <c r="AX930" s="37"/>
      <c r="AY930" s="37"/>
      <c r="AZ930" s="37"/>
      <c r="BA930" s="37"/>
      <c r="BB930" s="37"/>
      <c r="BC930" s="37"/>
      <c r="BD930" s="37"/>
      <c r="BE930" s="37"/>
      <c r="BF930" s="37"/>
      <c r="BG930" s="37"/>
      <c r="BH930" s="37"/>
      <c r="BI930" s="37"/>
      <c r="BJ930" s="37"/>
      <c r="BK930" s="37"/>
      <c r="BL930" s="37"/>
      <c r="BM930" s="37"/>
      <c r="BN930" s="37"/>
      <c r="BO930" s="37"/>
      <c r="BP930" s="37"/>
      <c r="BQ930" s="37"/>
      <c r="BR930" s="37"/>
      <c r="BS930" s="37"/>
      <c r="BT930" s="37"/>
      <c r="BU930" s="37"/>
      <c r="BV930" s="37"/>
      <c r="BW930" s="37"/>
      <c r="BX930" s="37"/>
      <c r="BY930" s="37"/>
      <c r="BZ930" s="37"/>
      <c r="CA930" s="37"/>
      <c r="CB930" s="37"/>
      <c r="CC930" s="37"/>
      <c r="CD930" s="37"/>
      <c r="CE930" s="37"/>
      <c r="CF930" s="37"/>
      <c r="CG930" s="37"/>
      <c r="CH930" s="37"/>
      <c r="CI930" s="37"/>
      <c r="CJ930" s="37"/>
      <c r="CK930" s="37"/>
      <c r="CL930" s="37"/>
      <c r="CM930" s="37"/>
      <c r="CN930" s="37"/>
      <c r="CO930" s="37"/>
      <c r="CP930" s="37"/>
      <c r="CQ930" s="37"/>
      <c r="CR930" s="37"/>
      <c r="CS930" s="37"/>
      <c r="CT930" s="37"/>
      <c r="CU930" s="37"/>
      <c r="CV930" s="37"/>
      <c r="CW930" s="37"/>
      <c r="CX930" s="37"/>
      <c r="CY930" s="37"/>
      <c r="CZ930" s="37"/>
      <c r="DA930" s="37"/>
      <c r="DB930" s="37"/>
      <c r="DC930" s="37"/>
      <c r="DD930" s="37"/>
      <c r="DE930" s="37"/>
      <c r="DF930" s="37"/>
      <c r="DG930" s="37"/>
      <c r="DH930" s="37"/>
      <c r="DI930" s="37"/>
      <c r="DJ930" s="37"/>
      <c r="DK930" s="37"/>
      <c r="DL930" s="37"/>
      <c r="DM930" s="37"/>
      <c r="DN930" s="37"/>
      <c r="DO930" s="37"/>
      <c r="DP930" s="37"/>
      <c r="DQ930" s="37"/>
      <c r="DR930" s="37"/>
      <c r="DS930" s="37"/>
      <c r="DT930" s="37"/>
      <c r="DU930" s="37"/>
      <c r="DV930" s="37"/>
      <c r="DW930" s="37"/>
      <c r="DX930" s="37"/>
      <c r="DY930" s="37"/>
      <c r="DZ930" s="37"/>
      <c r="EA930" s="37"/>
      <c r="EB930" s="37"/>
      <c r="EC930" s="37"/>
      <c r="ED930" s="37"/>
      <c r="EE930" s="37"/>
      <c r="EF930" s="37"/>
      <c r="EG930" s="37"/>
      <c r="EH930" s="37"/>
      <c r="EI930" s="37"/>
      <c r="EJ930" s="37"/>
      <c r="EK930" s="37"/>
      <c r="EL930" s="37"/>
      <c r="EM930" s="37"/>
      <c r="EN930" s="37"/>
      <c r="EO930" s="37"/>
      <c r="EP930" s="37"/>
      <c r="EQ930" s="37"/>
      <c r="ER930" s="37"/>
      <c r="ES930" s="37"/>
      <c r="ET930" s="37"/>
      <c r="EU930" s="37"/>
      <c r="EV930" s="37"/>
      <c r="EW930" s="37"/>
      <c r="EX930" s="37"/>
      <c r="EY930" s="37"/>
      <c r="EZ930" s="37"/>
      <c r="FA930" s="37"/>
      <c r="FB930" s="37"/>
      <c r="FC930" s="37"/>
      <c r="FD930" s="37"/>
      <c r="FE930" s="37"/>
      <c r="FF930" s="37"/>
      <c r="FG930" s="37"/>
      <c r="FH930" s="37"/>
      <c r="FI930" s="37"/>
      <c r="FJ930" s="37"/>
      <c r="FK930" s="37"/>
      <c r="FL930" s="37"/>
      <c r="FM930" s="37"/>
      <c r="FN930" s="37"/>
      <c r="FO930" s="37"/>
      <c r="FP930" s="37"/>
      <c r="FQ930" s="37"/>
      <c r="FR930" s="37"/>
      <c r="FS930" s="37"/>
      <c r="FT930" s="37"/>
      <c r="FU930" s="37"/>
      <c r="FV930" s="37"/>
      <c r="FW930" s="37"/>
      <c r="FX930" s="37"/>
      <c r="FY930" s="37"/>
      <c r="FZ930" s="37"/>
      <c r="GA930" s="37"/>
      <c r="GB930" s="37"/>
      <c r="GC930" s="37"/>
      <c r="GD930" s="37"/>
      <c r="GE930" s="37"/>
      <c r="GF930" s="37"/>
      <c r="GG930" s="37"/>
      <c r="GH930" s="37"/>
      <c r="GI930" s="37"/>
      <c r="GJ930" s="37"/>
      <c r="GK930" s="37"/>
      <c r="GL930" s="37"/>
      <c r="GM930" s="37"/>
      <c r="GN930" s="37"/>
      <c r="GO930" s="37"/>
      <c r="GP930" s="37"/>
      <c r="GQ930" s="37"/>
      <c r="GR930" s="37"/>
      <c r="GS930" s="37"/>
      <c r="GT930" s="37"/>
      <c r="GU930" s="37"/>
      <c r="GV930" s="37"/>
      <c r="GW930" s="37"/>
      <c r="GX930" s="37"/>
      <c r="GY930" s="37"/>
      <c r="GZ930" s="37"/>
      <c r="HA930" s="37"/>
    </row>
    <row r="931" spans="1:209" ht="25.5" x14ac:dyDescent="0.25">
      <c r="A931" s="1" t="s">
        <v>150</v>
      </c>
      <c r="B931" s="43"/>
      <c r="C931" s="36"/>
      <c r="D931" s="11"/>
      <c r="E931" s="38"/>
      <c r="F931" s="38"/>
    </row>
    <row r="932" spans="1:209" s="39" customFormat="1" ht="26.25" customHeight="1" x14ac:dyDescent="0.25">
      <c r="A932" s="40" t="s">
        <v>997</v>
      </c>
      <c r="B932" s="197" t="s">
        <v>477</v>
      </c>
      <c r="C932" s="25">
        <v>29410.639999999999</v>
      </c>
      <c r="D932" s="10" t="s">
        <v>643</v>
      </c>
      <c r="E932" s="41" t="s">
        <v>105</v>
      </c>
      <c r="F932" s="41" t="s">
        <v>37</v>
      </c>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c r="AJ932" s="37"/>
      <c r="AK932" s="37"/>
      <c r="AL932" s="37"/>
      <c r="AM932" s="37"/>
      <c r="AN932" s="37"/>
      <c r="AO932" s="37"/>
      <c r="AP932" s="37"/>
      <c r="AQ932" s="37"/>
      <c r="AR932" s="37"/>
      <c r="AS932" s="37"/>
      <c r="AT932" s="37"/>
      <c r="AU932" s="37"/>
      <c r="AV932" s="37"/>
      <c r="AW932" s="37"/>
      <c r="AX932" s="37"/>
      <c r="AY932" s="37"/>
      <c r="AZ932" s="37"/>
      <c r="BA932" s="37"/>
      <c r="BB932" s="37"/>
      <c r="BC932" s="37"/>
      <c r="BD932" s="37"/>
      <c r="BE932" s="37"/>
      <c r="BF932" s="37"/>
      <c r="BG932" s="37"/>
      <c r="BH932" s="37"/>
      <c r="BI932" s="37"/>
      <c r="BJ932" s="37"/>
      <c r="BK932" s="37"/>
      <c r="BL932" s="37"/>
      <c r="BM932" s="37"/>
      <c r="BN932" s="37"/>
      <c r="BO932" s="37"/>
      <c r="BP932" s="37"/>
      <c r="BQ932" s="37"/>
      <c r="BR932" s="37"/>
      <c r="BS932" s="37"/>
      <c r="BT932" s="37"/>
      <c r="BU932" s="37"/>
      <c r="BV932" s="37"/>
      <c r="BW932" s="37"/>
      <c r="BX932" s="37"/>
      <c r="BY932" s="37"/>
      <c r="BZ932" s="37"/>
      <c r="CA932" s="37"/>
      <c r="CB932" s="37"/>
      <c r="CC932" s="37"/>
      <c r="CD932" s="37"/>
      <c r="CE932" s="37"/>
      <c r="CF932" s="37"/>
      <c r="CG932" s="37"/>
      <c r="CH932" s="37"/>
      <c r="CI932" s="37"/>
      <c r="CJ932" s="37"/>
      <c r="CK932" s="37"/>
      <c r="CL932" s="37"/>
      <c r="CM932" s="37"/>
      <c r="CN932" s="37"/>
      <c r="CO932" s="37"/>
      <c r="CP932" s="37"/>
      <c r="CQ932" s="37"/>
      <c r="CR932" s="37"/>
      <c r="CS932" s="37"/>
      <c r="CT932" s="37"/>
      <c r="CU932" s="37"/>
      <c r="CV932" s="37"/>
      <c r="CW932" s="37"/>
      <c r="CX932" s="37"/>
      <c r="CY932" s="37"/>
      <c r="CZ932" s="37"/>
      <c r="DA932" s="37"/>
      <c r="DB932" s="37"/>
      <c r="DC932" s="37"/>
      <c r="DD932" s="37"/>
      <c r="DE932" s="37"/>
      <c r="DF932" s="37"/>
      <c r="DG932" s="37"/>
      <c r="DH932" s="37"/>
      <c r="DI932" s="37"/>
      <c r="DJ932" s="37"/>
      <c r="DK932" s="37"/>
      <c r="DL932" s="37"/>
      <c r="DM932" s="37"/>
      <c r="DN932" s="37"/>
      <c r="DO932" s="37"/>
      <c r="DP932" s="37"/>
      <c r="DQ932" s="37"/>
      <c r="DR932" s="37"/>
      <c r="DS932" s="37"/>
      <c r="DT932" s="37"/>
      <c r="DU932" s="37"/>
      <c r="DV932" s="37"/>
      <c r="DW932" s="37"/>
      <c r="DX932" s="37"/>
      <c r="DY932" s="37"/>
      <c r="DZ932" s="37"/>
      <c r="EA932" s="37"/>
      <c r="EB932" s="37"/>
      <c r="EC932" s="37"/>
      <c r="ED932" s="37"/>
      <c r="EE932" s="37"/>
      <c r="EF932" s="37"/>
      <c r="EG932" s="37"/>
      <c r="EH932" s="37"/>
      <c r="EI932" s="37"/>
      <c r="EJ932" s="37"/>
      <c r="EK932" s="37"/>
      <c r="EL932" s="37"/>
      <c r="EM932" s="37"/>
      <c r="EN932" s="37"/>
      <c r="EO932" s="37"/>
      <c r="EP932" s="37"/>
      <c r="EQ932" s="37"/>
      <c r="ER932" s="37"/>
      <c r="ES932" s="37"/>
      <c r="ET932" s="37"/>
      <c r="EU932" s="37"/>
      <c r="EV932" s="37"/>
      <c r="EW932" s="37"/>
      <c r="EX932" s="37"/>
      <c r="EY932" s="37"/>
      <c r="EZ932" s="37"/>
      <c r="FA932" s="37"/>
      <c r="FB932" s="37"/>
      <c r="FC932" s="37"/>
      <c r="FD932" s="37"/>
      <c r="FE932" s="37"/>
      <c r="FF932" s="37"/>
      <c r="FG932" s="37"/>
      <c r="FH932" s="37"/>
      <c r="FI932" s="37"/>
      <c r="FJ932" s="37"/>
      <c r="FK932" s="37"/>
      <c r="FL932" s="37"/>
      <c r="FM932" s="37"/>
      <c r="FN932" s="37"/>
      <c r="FO932" s="37"/>
      <c r="FP932" s="37"/>
      <c r="FQ932" s="37"/>
      <c r="FR932" s="37"/>
      <c r="FS932" s="37"/>
      <c r="FT932" s="37"/>
      <c r="FU932" s="37"/>
      <c r="FV932" s="37"/>
      <c r="FW932" s="37"/>
      <c r="FX932" s="37"/>
      <c r="FY932" s="37"/>
      <c r="FZ932" s="37"/>
      <c r="GA932" s="37"/>
      <c r="GB932" s="37"/>
      <c r="GC932" s="37"/>
      <c r="GD932" s="37"/>
      <c r="GE932" s="37"/>
      <c r="GF932" s="37"/>
      <c r="GG932" s="37"/>
      <c r="GH932" s="37"/>
      <c r="GI932" s="37"/>
      <c r="GJ932" s="37"/>
      <c r="GK932" s="37"/>
      <c r="GL932" s="37"/>
      <c r="GM932" s="37"/>
      <c r="GN932" s="37"/>
      <c r="GO932" s="37"/>
      <c r="GP932" s="37"/>
      <c r="GQ932" s="37"/>
      <c r="GR932" s="37"/>
      <c r="GS932" s="37"/>
      <c r="GT932" s="37"/>
      <c r="GU932" s="37"/>
      <c r="GV932" s="37"/>
      <c r="GW932" s="37"/>
      <c r="GX932" s="37"/>
      <c r="GY932" s="37"/>
      <c r="GZ932" s="37"/>
      <c r="HA932" s="37"/>
    </row>
    <row r="933" spans="1:209" ht="28.5" customHeight="1" x14ac:dyDescent="0.25">
      <c r="A933" s="1" t="s">
        <v>819</v>
      </c>
      <c r="B933" s="75" t="s">
        <v>158</v>
      </c>
      <c r="C933" s="36"/>
      <c r="D933" s="11"/>
      <c r="E933" s="38"/>
      <c r="F933" s="38"/>
    </row>
    <row r="934" spans="1:209" s="39" customFormat="1" ht="34.5" customHeight="1" x14ac:dyDescent="0.25">
      <c r="A934" s="40" t="s">
        <v>1064</v>
      </c>
      <c r="B934" s="197" t="s">
        <v>158</v>
      </c>
      <c r="C934" s="25">
        <f>3528+1470+4116</f>
        <v>9114</v>
      </c>
      <c r="D934" s="10" t="s">
        <v>643</v>
      </c>
      <c r="E934" s="41" t="s">
        <v>105</v>
      </c>
      <c r="F934" s="41" t="s">
        <v>105</v>
      </c>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c r="AJ934" s="37"/>
      <c r="AK934" s="37"/>
      <c r="AL934" s="37"/>
      <c r="AM934" s="37"/>
      <c r="AN934" s="37"/>
      <c r="AO934" s="37"/>
      <c r="AP934" s="37"/>
      <c r="AQ934" s="37"/>
      <c r="AR934" s="37"/>
      <c r="AS934" s="37"/>
      <c r="AT934" s="37"/>
      <c r="AU934" s="37"/>
      <c r="AV934" s="37"/>
      <c r="AW934" s="37"/>
      <c r="AX934" s="37"/>
      <c r="AY934" s="37"/>
      <c r="AZ934" s="37"/>
      <c r="BA934" s="37"/>
      <c r="BB934" s="37"/>
      <c r="BC934" s="37"/>
      <c r="BD934" s="37"/>
      <c r="BE934" s="37"/>
      <c r="BF934" s="37"/>
      <c r="BG934" s="37"/>
      <c r="BH934" s="37"/>
      <c r="BI934" s="37"/>
      <c r="BJ934" s="37"/>
      <c r="BK934" s="37"/>
      <c r="BL934" s="37"/>
      <c r="BM934" s="37"/>
      <c r="BN934" s="37"/>
      <c r="BO934" s="37"/>
      <c r="BP934" s="37"/>
      <c r="BQ934" s="37"/>
      <c r="BR934" s="37"/>
      <c r="BS934" s="37"/>
      <c r="BT934" s="37"/>
      <c r="BU934" s="37"/>
      <c r="BV934" s="37"/>
      <c r="BW934" s="37"/>
      <c r="BX934" s="37"/>
      <c r="BY934" s="37"/>
      <c r="BZ934" s="37"/>
      <c r="CA934" s="37"/>
      <c r="CB934" s="37"/>
      <c r="CC934" s="37"/>
      <c r="CD934" s="37"/>
      <c r="CE934" s="37"/>
      <c r="CF934" s="37"/>
      <c r="CG934" s="37"/>
      <c r="CH934" s="37"/>
      <c r="CI934" s="37"/>
      <c r="CJ934" s="37"/>
      <c r="CK934" s="37"/>
      <c r="CL934" s="37"/>
      <c r="CM934" s="37"/>
      <c r="CN934" s="37"/>
      <c r="CO934" s="37"/>
      <c r="CP934" s="37"/>
      <c r="CQ934" s="37"/>
      <c r="CR934" s="37"/>
      <c r="CS934" s="37"/>
      <c r="CT934" s="37"/>
      <c r="CU934" s="37"/>
      <c r="CV934" s="37"/>
      <c r="CW934" s="37"/>
      <c r="CX934" s="37"/>
      <c r="CY934" s="37"/>
      <c r="CZ934" s="37"/>
      <c r="DA934" s="37"/>
      <c r="DB934" s="37"/>
      <c r="DC934" s="37"/>
      <c r="DD934" s="37"/>
      <c r="DE934" s="37"/>
      <c r="DF934" s="37"/>
      <c r="DG934" s="37"/>
      <c r="DH934" s="37"/>
      <c r="DI934" s="37"/>
      <c r="DJ934" s="37"/>
      <c r="DK934" s="37"/>
      <c r="DL934" s="37"/>
      <c r="DM934" s="37"/>
      <c r="DN934" s="37"/>
      <c r="DO934" s="37"/>
      <c r="DP934" s="37"/>
      <c r="DQ934" s="37"/>
      <c r="DR934" s="37"/>
      <c r="DS934" s="37"/>
      <c r="DT934" s="37"/>
      <c r="DU934" s="37"/>
      <c r="DV934" s="37"/>
      <c r="DW934" s="37"/>
      <c r="DX934" s="37"/>
      <c r="DY934" s="37"/>
      <c r="DZ934" s="37"/>
      <c r="EA934" s="37"/>
      <c r="EB934" s="37"/>
      <c r="EC934" s="37"/>
      <c r="ED934" s="37"/>
      <c r="EE934" s="37"/>
      <c r="EF934" s="37"/>
      <c r="EG934" s="37"/>
      <c r="EH934" s="37"/>
      <c r="EI934" s="37"/>
      <c r="EJ934" s="37"/>
      <c r="EK934" s="37"/>
      <c r="EL934" s="37"/>
      <c r="EM934" s="37"/>
      <c r="EN934" s="37"/>
      <c r="EO934" s="37"/>
      <c r="EP934" s="37"/>
      <c r="EQ934" s="37"/>
      <c r="ER934" s="37"/>
      <c r="ES934" s="37"/>
      <c r="ET934" s="37"/>
      <c r="EU934" s="37"/>
      <c r="EV934" s="37"/>
      <c r="EW934" s="37"/>
      <c r="EX934" s="37"/>
      <c r="EY934" s="37"/>
      <c r="EZ934" s="37"/>
      <c r="FA934" s="37"/>
      <c r="FB934" s="37"/>
      <c r="FC934" s="37"/>
      <c r="FD934" s="37"/>
      <c r="FE934" s="37"/>
      <c r="FF934" s="37"/>
      <c r="FG934" s="37"/>
      <c r="FH934" s="37"/>
      <c r="FI934" s="37"/>
      <c r="FJ934" s="37"/>
      <c r="FK934" s="37"/>
      <c r="FL934" s="37"/>
      <c r="FM934" s="37"/>
      <c r="FN934" s="37"/>
      <c r="FO934" s="37"/>
      <c r="FP934" s="37"/>
      <c r="FQ934" s="37"/>
      <c r="FR934" s="37"/>
      <c r="FS934" s="37"/>
      <c r="FT934" s="37"/>
      <c r="FU934" s="37"/>
      <c r="FV934" s="37"/>
      <c r="FW934" s="37"/>
      <c r="FX934" s="37"/>
      <c r="FY934" s="37"/>
      <c r="FZ934" s="37"/>
      <c r="GA934" s="37"/>
      <c r="GB934" s="37"/>
      <c r="GC934" s="37"/>
      <c r="GD934" s="37"/>
      <c r="GE934" s="37"/>
      <c r="GF934" s="37"/>
      <c r="GG934" s="37"/>
      <c r="GH934" s="37"/>
      <c r="GI934" s="37"/>
      <c r="GJ934" s="37"/>
      <c r="GK934" s="37"/>
      <c r="GL934" s="37"/>
      <c r="GM934" s="37"/>
      <c r="GN934" s="37"/>
      <c r="GO934" s="37"/>
      <c r="GP934" s="37"/>
      <c r="GQ934" s="37"/>
      <c r="GR934" s="37"/>
      <c r="GS934" s="37"/>
      <c r="GT934" s="37"/>
      <c r="GU934" s="37"/>
      <c r="GV934" s="37"/>
      <c r="GW934" s="37"/>
      <c r="GX934" s="37"/>
      <c r="GY934" s="37"/>
      <c r="GZ934" s="37"/>
      <c r="HA934" s="37"/>
    </row>
    <row r="935" spans="1:209" s="39" customFormat="1" ht="32.25" customHeight="1" x14ac:dyDescent="0.25">
      <c r="A935" s="40" t="s">
        <v>1029</v>
      </c>
      <c r="B935" s="197" t="s">
        <v>158</v>
      </c>
      <c r="C935" s="25">
        <v>36000</v>
      </c>
      <c r="D935" s="10" t="s">
        <v>643</v>
      </c>
      <c r="E935" s="41" t="s">
        <v>105</v>
      </c>
      <c r="F935" s="41" t="s">
        <v>105</v>
      </c>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c r="AJ935" s="37"/>
      <c r="AK935" s="37"/>
      <c r="AL935" s="37"/>
      <c r="AM935" s="37"/>
      <c r="AN935" s="37"/>
      <c r="AO935" s="37"/>
      <c r="AP935" s="37"/>
      <c r="AQ935" s="37"/>
      <c r="AR935" s="37"/>
      <c r="AS935" s="37"/>
      <c r="AT935" s="37"/>
      <c r="AU935" s="37"/>
      <c r="AV935" s="37"/>
      <c r="AW935" s="37"/>
      <c r="AX935" s="37"/>
      <c r="AY935" s="37"/>
      <c r="AZ935" s="37"/>
      <c r="BA935" s="37"/>
      <c r="BB935" s="37"/>
      <c r="BC935" s="37"/>
      <c r="BD935" s="37"/>
      <c r="BE935" s="37"/>
      <c r="BF935" s="37"/>
      <c r="BG935" s="37"/>
      <c r="BH935" s="37"/>
      <c r="BI935" s="37"/>
      <c r="BJ935" s="37"/>
      <c r="BK935" s="37"/>
      <c r="BL935" s="37"/>
      <c r="BM935" s="37"/>
      <c r="BN935" s="37"/>
      <c r="BO935" s="37"/>
      <c r="BP935" s="37"/>
      <c r="BQ935" s="37"/>
      <c r="BR935" s="37"/>
      <c r="BS935" s="37"/>
      <c r="BT935" s="37"/>
      <c r="BU935" s="37"/>
      <c r="BV935" s="37"/>
      <c r="BW935" s="37"/>
      <c r="BX935" s="37"/>
      <c r="BY935" s="37"/>
      <c r="BZ935" s="37"/>
      <c r="CA935" s="37"/>
      <c r="CB935" s="37"/>
      <c r="CC935" s="37"/>
      <c r="CD935" s="37"/>
      <c r="CE935" s="37"/>
      <c r="CF935" s="37"/>
      <c r="CG935" s="37"/>
      <c r="CH935" s="37"/>
      <c r="CI935" s="37"/>
      <c r="CJ935" s="37"/>
      <c r="CK935" s="37"/>
      <c r="CL935" s="37"/>
      <c r="CM935" s="37"/>
      <c r="CN935" s="37"/>
      <c r="CO935" s="37"/>
      <c r="CP935" s="37"/>
      <c r="CQ935" s="37"/>
      <c r="CR935" s="37"/>
      <c r="CS935" s="37"/>
      <c r="CT935" s="37"/>
      <c r="CU935" s="37"/>
      <c r="CV935" s="37"/>
      <c r="CW935" s="37"/>
      <c r="CX935" s="37"/>
      <c r="CY935" s="37"/>
      <c r="CZ935" s="37"/>
      <c r="DA935" s="37"/>
      <c r="DB935" s="37"/>
      <c r="DC935" s="37"/>
      <c r="DD935" s="37"/>
      <c r="DE935" s="37"/>
      <c r="DF935" s="37"/>
      <c r="DG935" s="37"/>
      <c r="DH935" s="37"/>
      <c r="DI935" s="37"/>
      <c r="DJ935" s="37"/>
      <c r="DK935" s="37"/>
      <c r="DL935" s="37"/>
      <c r="DM935" s="37"/>
      <c r="DN935" s="37"/>
      <c r="DO935" s="37"/>
      <c r="DP935" s="37"/>
      <c r="DQ935" s="37"/>
      <c r="DR935" s="37"/>
      <c r="DS935" s="37"/>
      <c r="DT935" s="37"/>
      <c r="DU935" s="37"/>
      <c r="DV935" s="37"/>
      <c r="DW935" s="37"/>
      <c r="DX935" s="37"/>
      <c r="DY935" s="37"/>
      <c r="DZ935" s="37"/>
      <c r="EA935" s="37"/>
      <c r="EB935" s="37"/>
      <c r="EC935" s="37"/>
      <c r="ED935" s="37"/>
      <c r="EE935" s="37"/>
      <c r="EF935" s="37"/>
      <c r="EG935" s="37"/>
      <c r="EH935" s="37"/>
      <c r="EI935" s="37"/>
      <c r="EJ935" s="37"/>
      <c r="EK935" s="37"/>
      <c r="EL935" s="37"/>
      <c r="EM935" s="37"/>
      <c r="EN935" s="37"/>
      <c r="EO935" s="37"/>
      <c r="EP935" s="37"/>
      <c r="EQ935" s="37"/>
      <c r="ER935" s="37"/>
      <c r="ES935" s="37"/>
      <c r="ET935" s="37"/>
      <c r="EU935" s="37"/>
      <c r="EV935" s="37"/>
      <c r="EW935" s="37"/>
      <c r="EX935" s="37"/>
      <c r="EY935" s="37"/>
      <c r="EZ935" s="37"/>
      <c r="FA935" s="37"/>
      <c r="FB935" s="37"/>
      <c r="FC935" s="37"/>
      <c r="FD935" s="37"/>
      <c r="FE935" s="37"/>
      <c r="FF935" s="37"/>
      <c r="FG935" s="37"/>
      <c r="FH935" s="37"/>
      <c r="FI935" s="37"/>
      <c r="FJ935" s="37"/>
      <c r="FK935" s="37"/>
      <c r="FL935" s="37"/>
      <c r="FM935" s="37"/>
      <c r="FN935" s="37"/>
      <c r="FO935" s="37"/>
      <c r="FP935" s="37"/>
      <c r="FQ935" s="37"/>
      <c r="FR935" s="37"/>
      <c r="FS935" s="37"/>
      <c r="FT935" s="37"/>
      <c r="FU935" s="37"/>
      <c r="FV935" s="37"/>
      <c r="FW935" s="37"/>
      <c r="FX935" s="37"/>
      <c r="FY935" s="37"/>
      <c r="FZ935" s="37"/>
      <c r="GA935" s="37"/>
      <c r="GB935" s="37"/>
      <c r="GC935" s="37"/>
      <c r="GD935" s="37"/>
      <c r="GE935" s="37"/>
      <c r="GF935" s="37"/>
      <c r="GG935" s="37"/>
      <c r="GH935" s="37"/>
      <c r="GI935" s="37"/>
      <c r="GJ935" s="37"/>
      <c r="GK935" s="37"/>
      <c r="GL935" s="37"/>
      <c r="GM935" s="37"/>
      <c r="GN935" s="37"/>
      <c r="GO935" s="37"/>
      <c r="GP935" s="37"/>
      <c r="GQ935" s="37"/>
      <c r="GR935" s="37"/>
      <c r="GS935" s="37"/>
      <c r="GT935" s="37"/>
      <c r="GU935" s="37"/>
      <c r="GV935" s="37"/>
      <c r="GW935" s="37"/>
      <c r="GX935" s="37"/>
      <c r="GY935" s="37"/>
      <c r="GZ935" s="37"/>
      <c r="HA935" s="37"/>
    </row>
    <row r="936" spans="1:209" s="39" customFormat="1" ht="25.5" customHeight="1" x14ac:dyDescent="0.25">
      <c r="A936" s="40" t="s">
        <v>1125</v>
      </c>
      <c r="B936" s="197" t="s">
        <v>158</v>
      </c>
      <c r="C936" s="25">
        <v>12603</v>
      </c>
      <c r="D936" s="10" t="s">
        <v>643</v>
      </c>
      <c r="E936" s="41" t="s">
        <v>37</v>
      </c>
      <c r="F936" s="41" t="s">
        <v>37</v>
      </c>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c r="AJ936" s="37"/>
      <c r="AK936" s="37"/>
      <c r="AL936" s="37"/>
      <c r="AM936" s="37"/>
      <c r="AN936" s="37"/>
      <c r="AO936" s="37"/>
      <c r="AP936" s="37"/>
      <c r="AQ936" s="37"/>
      <c r="AR936" s="37"/>
      <c r="AS936" s="37"/>
      <c r="AT936" s="37"/>
      <c r="AU936" s="37"/>
      <c r="AV936" s="37"/>
      <c r="AW936" s="37"/>
      <c r="AX936" s="37"/>
      <c r="AY936" s="37"/>
      <c r="AZ936" s="37"/>
      <c r="BA936" s="37"/>
      <c r="BB936" s="37"/>
      <c r="BC936" s="37"/>
      <c r="BD936" s="37"/>
      <c r="BE936" s="37"/>
      <c r="BF936" s="37"/>
      <c r="BG936" s="37"/>
      <c r="BH936" s="37"/>
      <c r="BI936" s="37"/>
      <c r="BJ936" s="37"/>
      <c r="BK936" s="37"/>
      <c r="BL936" s="37"/>
      <c r="BM936" s="37"/>
      <c r="BN936" s="37"/>
      <c r="BO936" s="37"/>
      <c r="BP936" s="37"/>
      <c r="BQ936" s="37"/>
      <c r="BR936" s="37"/>
      <c r="BS936" s="37"/>
      <c r="BT936" s="37"/>
      <c r="BU936" s="37"/>
      <c r="BV936" s="37"/>
      <c r="BW936" s="37"/>
      <c r="BX936" s="37"/>
      <c r="BY936" s="37"/>
      <c r="BZ936" s="37"/>
      <c r="CA936" s="37"/>
      <c r="CB936" s="37"/>
      <c r="CC936" s="37"/>
      <c r="CD936" s="37"/>
      <c r="CE936" s="37"/>
      <c r="CF936" s="37"/>
      <c r="CG936" s="37"/>
      <c r="CH936" s="37"/>
      <c r="CI936" s="37"/>
      <c r="CJ936" s="37"/>
      <c r="CK936" s="37"/>
      <c r="CL936" s="37"/>
      <c r="CM936" s="37"/>
      <c r="CN936" s="37"/>
      <c r="CO936" s="37"/>
      <c r="CP936" s="37"/>
      <c r="CQ936" s="37"/>
      <c r="CR936" s="37"/>
      <c r="CS936" s="37"/>
      <c r="CT936" s="37"/>
      <c r="CU936" s="37"/>
      <c r="CV936" s="37"/>
      <c r="CW936" s="37"/>
      <c r="CX936" s="37"/>
      <c r="CY936" s="37"/>
      <c r="CZ936" s="37"/>
      <c r="DA936" s="37"/>
      <c r="DB936" s="37"/>
      <c r="DC936" s="37"/>
      <c r="DD936" s="37"/>
      <c r="DE936" s="37"/>
      <c r="DF936" s="37"/>
      <c r="DG936" s="37"/>
      <c r="DH936" s="37"/>
      <c r="DI936" s="37"/>
      <c r="DJ936" s="37"/>
      <c r="DK936" s="37"/>
      <c r="DL936" s="37"/>
      <c r="DM936" s="37"/>
      <c r="DN936" s="37"/>
      <c r="DO936" s="37"/>
      <c r="DP936" s="37"/>
      <c r="DQ936" s="37"/>
      <c r="DR936" s="37"/>
      <c r="DS936" s="37"/>
      <c r="DT936" s="37"/>
      <c r="DU936" s="37"/>
      <c r="DV936" s="37"/>
      <c r="DW936" s="37"/>
      <c r="DX936" s="37"/>
      <c r="DY936" s="37"/>
      <c r="DZ936" s="37"/>
      <c r="EA936" s="37"/>
      <c r="EB936" s="37"/>
      <c r="EC936" s="37"/>
      <c r="ED936" s="37"/>
      <c r="EE936" s="37"/>
      <c r="EF936" s="37"/>
      <c r="EG936" s="37"/>
      <c r="EH936" s="37"/>
      <c r="EI936" s="37"/>
      <c r="EJ936" s="37"/>
      <c r="EK936" s="37"/>
      <c r="EL936" s="37"/>
      <c r="EM936" s="37"/>
      <c r="EN936" s="37"/>
      <c r="EO936" s="37"/>
      <c r="EP936" s="37"/>
      <c r="EQ936" s="37"/>
      <c r="ER936" s="37"/>
      <c r="ES936" s="37"/>
      <c r="ET936" s="37"/>
      <c r="EU936" s="37"/>
      <c r="EV936" s="37"/>
      <c r="EW936" s="37"/>
      <c r="EX936" s="37"/>
      <c r="EY936" s="37"/>
      <c r="EZ936" s="37"/>
      <c r="FA936" s="37"/>
      <c r="FB936" s="37"/>
      <c r="FC936" s="37"/>
      <c r="FD936" s="37"/>
      <c r="FE936" s="37"/>
      <c r="FF936" s="37"/>
      <c r="FG936" s="37"/>
      <c r="FH936" s="37"/>
      <c r="FI936" s="37"/>
      <c r="FJ936" s="37"/>
      <c r="FK936" s="37"/>
      <c r="FL936" s="37"/>
      <c r="FM936" s="37"/>
      <c r="FN936" s="37"/>
      <c r="FO936" s="37"/>
      <c r="FP936" s="37"/>
      <c r="FQ936" s="37"/>
      <c r="FR936" s="37"/>
      <c r="FS936" s="37"/>
      <c r="FT936" s="37"/>
      <c r="FU936" s="37"/>
      <c r="FV936" s="37"/>
      <c r="FW936" s="37"/>
      <c r="FX936" s="37"/>
      <c r="FY936" s="37"/>
      <c r="FZ936" s="37"/>
      <c r="GA936" s="37"/>
      <c r="GB936" s="37"/>
      <c r="GC936" s="37"/>
      <c r="GD936" s="37"/>
      <c r="GE936" s="37"/>
      <c r="GF936" s="37"/>
      <c r="GG936" s="37"/>
      <c r="GH936" s="37"/>
      <c r="GI936" s="37"/>
      <c r="GJ936" s="37"/>
      <c r="GK936" s="37"/>
      <c r="GL936" s="37"/>
      <c r="GM936" s="37"/>
      <c r="GN936" s="37"/>
      <c r="GO936" s="37"/>
      <c r="GP936" s="37"/>
      <c r="GQ936" s="37"/>
      <c r="GR936" s="37"/>
      <c r="GS936" s="37"/>
      <c r="GT936" s="37"/>
      <c r="GU936" s="37"/>
      <c r="GV936" s="37"/>
      <c r="GW936" s="37"/>
      <c r="GX936" s="37"/>
      <c r="GY936" s="37"/>
      <c r="GZ936" s="37"/>
      <c r="HA936" s="37"/>
    </row>
    <row r="937" spans="1:209" s="39" customFormat="1" ht="34.5" customHeight="1" x14ac:dyDescent="0.25">
      <c r="A937" s="40" t="s">
        <v>1231</v>
      </c>
      <c r="B937" s="197" t="s">
        <v>158</v>
      </c>
      <c r="C937" s="25">
        <v>1512</v>
      </c>
      <c r="D937" s="10" t="s">
        <v>643</v>
      </c>
      <c r="E937" s="41" t="s">
        <v>22</v>
      </c>
      <c r="F937" s="41" t="s">
        <v>22</v>
      </c>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c r="AJ937" s="37"/>
      <c r="AK937" s="37"/>
      <c r="AL937" s="37"/>
      <c r="AM937" s="37"/>
      <c r="AN937" s="37"/>
      <c r="AO937" s="37"/>
      <c r="AP937" s="37"/>
      <c r="AQ937" s="37"/>
      <c r="AR937" s="37"/>
      <c r="AS937" s="37"/>
      <c r="AT937" s="37"/>
      <c r="AU937" s="37"/>
      <c r="AV937" s="37"/>
      <c r="AW937" s="37"/>
      <c r="AX937" s="37"/>
      <c r="AY937" s="37"/>
      <c r="AZ937" s="37"/>
      <c r="BA937" s="37"/>
      <c r="BB937" s="37"/>
      <c r="BC937" s="37"/>
      <c r="BD937" s="37"/>
      <c r="BE937" s="37"/>
      <c r="BF937" s="37"/>
      <c r="BG937" s="37"/>
      <c r="BH937" s="37"/>
      <c r="BI937" s="37"/>
      <c r="BJ937" s="37"/>
      <c r="BK937" s="37"/>
      <c r="BL937" s="37"/>
      <c r="BM937" s="37"/>
      <c r="BN937" s="37"/>
      <c r="BO937" s="37"/>
      <c r="BP937" s="37"/>
      <c r="BQ937" s="37"/>
      <c r="BR937" s="37"/>
      <c r="BS937" s="37"/>
      <c r="BT937" s="37"/>
      <c r="BU937" s="37"/>
      <c r="BV937" s="37"/>
      <c r="BW937" s="37"/>
      <c r="BX937" s="37"/>
      <c r="BY937" s="37"/>
      <c r="BZ937" s="37"/>
      <c r="CA937" s="37"/>
      <c r="CB937" s="37"/>
      <c r="CC937" s="37"/>
      <c r="CD937" s="37"/>
      <c r="CE937" s="37"/>
      <c r="CF937" s="37"/>
      <c r="CG937" s="37"/>
      <c r="CH937" s="37"/>
      <c r="CI937" s="37"/>
      <c r="CJ937" s="37"/>
      <c r="CK937" s="37"/>
      <c r="CL937" s="37"/>
      <c r="CM937" s="37"/>
      <c r="CN937" s="37"/>
      <c r="CO937" s="37"/>
      <c r="CP937" s="37"/>
      <c r="CQ937" s="37"/>
      <c r="CR937" s="37"/>
      <c r="CS937" s="37"/>
      <c r="CT937" s="37"/>
      <c r="CU937" s="37"/>
      <c r="CV937" s="37"/>
      <c r="CW937" s="37"/>
      <c r="CX937" s="37"/>
      <c r="CY937" s="37"/>
      <c r="CZ937" s="37"/>
      <c r="DA937" s="37"/>
      <c r="DB937" s="37"/>
      <c r="DC937" s="37"/>
      <c r="DD937" s="37"/>
      <c r="DE937" s="37"/>
      <c r="DF937" s="37"/>
      <c r="DG937" s="37"/>
      <c r="DH937" s="37"/>
      <c r="DI937" s="37"/>
      <c r="DJ937" s="37"/>
      <c r="DK937" s="37"/>
      <c r="DL937" s="37"/>
      <c r="DM937" s="37"/>
      <c r="DN937" s="37"/>
      <c r="DO937" s="37"/>
      <c r="DP937" s="37"/>
      <c r="DQ937" s="37"/>
      <c r="DR937" s="37"/>
      <c r="DS937" s="37"/>
      <c r="DT937" s="37"/>
      <c r="DU937" s="37"/>
      <c r="DV937" s="37"/>
      <c r="DW937" s="37"/>
      <c r="DX937" s="37"/>
      <c r="DY937" s="37"/>
      <c r="DZ937" s="37"/>
      <c r="EA937" s="37"/>
      <c r="EB937" s="37"/>
      <c r="EC937" s="37"/>
      <c r="ED937" s="37"/>
      <c r="EE937" s="37"/>
      <c r="EF937" s="37"/>
      <c r="EG937" s="37"/>
      <c r="EH937" s="37"/>
      <c r="EI937" s="37"/>
      <c r="EJ937" s="37"/>
      <c r="EK937" s="37"/>
      <c r="EL937" s="37"/>
      <c r="EM937" s="37"/>
      <c r="EN937" s="37"/>
      <c r="EO937" s="37"/>
      <c r="EP937" s="37"/>
      <c r="EQ937" s="37"/>
      <c r="ER937" s="37"/>
      <c r="ES937" s="37"/>
      <c r="ET937" s="37"/>
      <c r="EU937" s="37"/>
      <c r="EV937" s="37"/>
      <c r="EW937" s="37"/>
      <c r="EX937" s="37"/>
      <c r="EY937" s="37"/>
      <c r="EZ937" s="37"/>
      <c r="FA937" s="37"/>
      <c r="FB937" s="37"/>
      <c r="FC937" s="37"/>
      <c r="FD937" s="37"/>
      <c r="FE937" s="37"/>
      <c r="FF937" s="37"/>
      <c r="FG937" s="37"/>
      <c r="FH937" s="37"/>
      <c r="FI937" s="37"/>
      <c r="FJ937" s="37"/>
      <c r="FK937" s="37"/>
      <c r="FL937" s="37"/>
      <c r="FM937" s="37"/>
      <c r="FN937" s="37"/>
      <c r="FO937" s="37"/>
      <c r="FP937" s="37"/>
      <c r="FQ937" s="37"/>
      <c r="FR937" s="37"/>
      <c r="FS937" s="37"/>
      <c r="FT937" s="37"/>
      <c r="FU937" s="37"/>
      <c r="FV937" s="37"/>
      <c r="FW937" s="37"/>
      <c r="FX937" s="37"/>
      <c r="FY937" s="37"/>
      <c r="FZ937" s="37"/>
      <c r="GA937" s="37"/>
      <c r="GB937" s="37"/>
      <c r="GC937" s="37"/>
      <c r="GD937" s="37"/>
      <c r="GE937" s="37"/>
      <c r="GF937" s="37"/>
      <c r="GG937" s="37"/>
      <c r="GH937" s="37"/>
      <c r="GI937" s="37"/>
      <c r="GJ937" s="37"/>
      <c r="GK937" s="37"/>
      <c r="GL937" s="37"/>
      <c r="GM937" s="37"/>
      <c r="GN937" s="37"/>
      <c r="GO937" s="37"/>
      <c r="GP937" s="37"/>
      <c r="GQ937" s="37"/>
      <c r="GR937" s="37"/>
      <c r="GS937" s="37"/>
      <c r="GT937" s="37"/>
      <c r="GU937" s="37"/>
      <c r="GV937" s="37"/>
      <c r="GW937" s="37"/>
      <c r="GX937" s="37"/>
      <c r="GY937" s="37"/>
      <c r="GZ937" s="37"/>
      <c r="HA937" s="37"/>
    </row>
    <row r="938" spans="1:209" s="39" customFormat="1" ht="34.5" customHeight="1" x14ac:dyDescent="0.25">
      <c r="A938" s="40" t="s">
        <v>1233</v>
      </c>
      <c r="B938" s="197" t="s">
        <v>158</v>
      </c>
      <c r="C938" s="25">
        <v>2520</v>
      </c>
      <c r="D938" s="10" t="s">
        <v>643</v>
      </c>
      <c r="E938" s="41" t="s">
        <v>22</v>
      </c>
      <c r="F938" s="41" t="s">
        <v>22</v>
      </c>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c r="AJ938" s="37"/>
      <c r="AK938" s="37"/>
      <c r="AL938" s="37"/>
      <c r="AM938" s="37"/>
      <c r="AN938" s="37"/>
      <c r="AO938" s="37"/>
      <c r="AP938" s="37"/>
      <c r="AQ938" s="37"/>
      <c r="AR938" s="37"/>
      <c r="AS938" s="37"/>
      <c r="AT938" s="37"/>
      <c r="AU938" s="37"/>
      <c r="AV938" s="37"/>
      <c r="AW938" s="37"/>
      <c r="AX938" s="37"/>
      <c r="AY938" s="37"/>
      <c r="AZ938" s="37"/>
      <c r="BA938" s="37"/>
      <c r="BB938" s="37"/>
      <c r="BC938" s="37"/>
      <c r="BD938" s="37"/>
      <c r="BE938" s="37"/>
      <c r="BF938" s="37"/>
      <c r="BG938" s="37"/>
      <c r="BH938" s="37"/>
      <c r="BI938" s="37"/>
      <c r="BJ938" s="37"/>
      <c r="BK938" s="37"/>
      <c r="BL938" s="37"/>
      <c r="BM938" s="37"/>
      <c r="BN938" s="37"/>
      <c r="BO938" s="37"/>
      <c r="BP938" s="37"/>
      <c r="BQ938" s="37"/>
      <c r="BR938" s="37"/>
      <c r="BS938" s="37"/>
      <c r="BT938" s="37"/>
      <c r="BU938" s="37"/>
      <c r="BV938" s="37"/>
      <c r="BW938" s="37"/>
      <c r="BX938" s="37"/>
      <c r="BY938" s="37"/>
      <c r="BZ938" s="37"/>
      <c r="CA938" s="37"/>
      <c r="CB938" s="37"/>
      <c r="CC938" s="37"/>
      <c r="CD938" s="37"/>
      <c r="CE938" s="37"/>
      <c r="CF938" s="37"/>
      <c r="CG938" s="37"/>
      <c r="CH938" s="37"/>
      <c r="CI938" s="37"/>
      <c r="CJ938" s="37"/>
      <c r="CK938" s="37"/>
      <c r="CL938" s="37"/>
      <c r="CM938" s="37"/>
      <c r="CN938" s="37"/>
      <c r="CO938" s="37"/>
      <c r="CP938" s="37"/>
      <c r="CQ938" s="37"/>
      <c r="CR938" s="37"/>
      <c r="CS938" s="37"/>
      <c r="CT938" s="37"/>
      <c r="CU938" s="37"/>
      <c r="CV938" s="37"/>
      <c r="CW938" s="37"/>
      <c r="CX938" s="37"/>
      <c r="CY938" s="37"/>
      <c r="CZ938" s="37"/>
      <c r="DA938" s="37"/>
      <c r="DB938" s="37"/>
      <c r="DC938" s="37"/>
      <c r="DD938" s="37"/>
      <c r="DE938" s="37"/>
      <c r="DF938" s="37"/>
      <c r="DG938" s="37"/>
      <c r="DH938" s="37"/>
      <c r="DI938" s="37"/>
      <c r="DJ938" s="37"/>
      <c r="DK938" s="37"/>
      <c r="DL938" s="37"/>
      <c r="DM938" s="37"/>
      <c r="DN938" s="37"/>
      <c r="DO938" s="37"/>
      <c r="DP938" s="37"/>
      <c r="DQ938" s="37"/>
      <c r="DR938" s="37"/>
      <c r="DS938" s="37"/>
      <c r="DT938" s="37"/>
      <c r="DU938" s="37"/>
      <c r="DV938" s="37"/>
      <c r="DW938" s="37"/>
      <c r="DX938" s="37"/>
      <c r="DY938" s="37"/>
      <c r="DZ938" s="37"/>
      <c r="EA938" s="37"/>
      <c r="EB938" s="37"/>
      <c r="EC938" s="37"/>
      <c r="ED938" s="37"/>
      <c r="EE938" s="37"/>
      <c r="EF938" s="37"/>
      <c r="EG938" s="37"/>
      <c r="EH938" s="37"/>
      <c r="EI938" s="37"/>
      <c r="EJ938" s="37"/>
      <c r="EK938" s="37"/>
      <c r="EL938" s="37"/>
      <c r="EM938" s="37"/>
      <c r="EN938" s="37"/>
      <c r="EO938" s="37"/>
      <c r="EP938" s="37"/>
      <c r="EQ938" s="37"/>
      <c r="ER938" s="37"/>
      <c r="ES938" s="37"/>
      <c r="ET938" s="37"/>
      <c r="EU938" s="37"/>
      <c r="EV938" s="37"/>
      <c r="EW938" s="37"/>
      <c r="EX938" s="37"/>
      <c r="EY938" s="37"/>
      <c r="EZ938" s="37"/>
      <c r="FA938" s="37"/>
      <c r="FB938" s="37"/>
      <c r="FC938" s="37"/>
      <c r="FD938" s="37"/>
      <c r="FE938" s="37"/>
      <c r="FF938" s="37"/>
      <c r="FG938" s="37"/>
      <c r="FH938" s="37"/>
      <c r="FI938" s="37"/>
      <c r="FJ938" s="37"/>
      <c r="FK938" s="37"/>
      <c r="FL938" s="37"/>
      <c r="FM938" s="37"/>
      <c r="FN938" s="37"/>
      <c r="FO938" s="37"/>
      <c r="FP938" s="37"/>
      <c r="FQ938" s="37"/>
      <c r="FR938" s="37"/>
      <c r="FS938" s="37"/>
      <c r="FT938" s="37"/>
      <c r="FU938" s="37"/>
      <c r="FV938" s="37"/>
      <c r="FW938" s="37"/>
      <c r="FX938" s="37"/>
      <c r="FY938" s="37"/>
      <c r="FZ938" s="37"/>
      <c r="GA938" s="37"/>
      <c r="GB938" s="37"/>
      <c r="GC938" s="37"/>
      <c r="GD938" s="37"/>
      <c r="GE938" s="37"/>
      <c r="GF938" s="37"/>
      <c r="GG938" s="37"/>
      <c r="GH938" s="37"/>
      <c r="GI938" s="37"/>
      <c r="GJ938" s="37"/>
      <c r="GK938" s="37"/>
      <c r="GL938" s="37"/>
      <c r="GM938" s="37"/>
      <c r="GN938" s="37"/>
      <c r="GO938" s="37"/>
      <c r="GP938" s="37"/>
      <c r="GQ938" s="37"/>
      <c r="GR938" s="37"/>
      <c r="GS938" s="37"/>
      <c r="GT938" s="37"/>
      <c r="GU938" s="37"/>
      <c r="GV938" s="37"/>
      <c r="GW938" s="37"/>
      <c r="GX938" s="37"/>
      <c r="GY938" s="37"/>
      <c r="GZ938" s="37"/>
      <c r="HA938" s="37"/>
    </row>
    <row r="939" spans="1:209" s="39" customFormat="1" ht="34.5" customHeight="1" x14ac:dyDescent="0.25">
      <c r="A939" s="40" t="s">
        <v>1232</v>
      </c>
      <c r="B939" s="197" t="s">
        <v>158</v>
      </c>
      <c r="C939" s="25">
        <v>1512</v>
      </c>
      <c r="D939" s="10" t="s">
        <v>643</v>
      </c>
      <c r="E939" s="41" t="s">
        <v>22</v>
      </c>
      <c r="F939" s="41" t="s">
        <v>22</v>
      </c>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c r="AJ939" s="37"/>
      <c r="AK939" s="37"/>
      <c r="AL939" s="37"/>
      <c r="AM939" s="37"/>
      <c r="AN939" s="37"/>
      <c r="AO939" s="37"/>
      <c r="AP939" s="37"/>
      <c r="AQ939" s="37"/>
      <c r="AR939" s="37"/>
      <c r="AS939" s="37"/>
      <c r="AT939" s="37"/>
      <c r="AU939" s="37"/>
      <c r="AV939" s="37"/>
      <c r="AW939" s="37"/>
      <c r="AX939" s="37"/>
      <c r="AY939" s="37"/>
      <c r="AZ939" s="37"/>
      <c r="BA939" s="37"/>
      <c r="BB939" s="37"/>
      <c r="BC939" s="37"/>
      <c r="BD939" s="37"/>
      <c r="BE939" s="37"/>
      <c r="BF939" s="37"/>
      <c r="BG939" s="37"/>
      <c r="BH939" s="37"/>
      <c r="BI939" s="37"/>
      <c r="BJ939" s="37"/>
      <c r="BK939" s="37"/>
      <c r="BL939" s="37"/>
      <c r="BM939" s="37"/>
      <c r="BN939" s="37"/>
      <c r="BO939" s="37"/>
      <c r="BP939" s="37"/>
      <c r="BQ939" s="37"/>
      <c r="BR939" s="37"/>
      <c r="BS939" s="37"/>
      <c r="BT939" s="37"/>
      <c r="BU939" s="37"/>
      <c r="BV939" s="37"/>
      <c r="BW939" s="37"/>
      <c r="BX939" s="37"/>
      <c r="BY939" s="37"/>
      <c r="BZ939" s="37"/>
      <c r="CA939" s="37"/>
      <c r="CB939" s="37"/>
      <c r="CC939" s="37"/>
      <c r="CD939" s="37"/>
      <c r="CE939" s="37"/>
      <c r="CF939" s="37"/>
      <c r="CG939" s="37"/>
      <c r="CH939" s="37"/>
      <c r="CI939" s="37"/>
      <c r="CJ939" s="37"/>
      <c r="CK939" s="37"/>
      <c r="CL939" s="37"/>
      <c r="CM939" s="37"/>
      <c r="CN939" s="37"/>
      <c r="CO939" s="37"/>
      <c r="CP939" s="37"/>
      <c r="CQ939" s="37"/>
      <c r="CR939" s="37"/>
      <c r="CS939" s="37"/>
      <c r="CT939" s="37"/>
      <c r="CU939" s="37"/>
      <c r="CV939" s="37"/>
      <c r="CW939" s="37"/>
      <c r="CX939" s="37"/>
      <c r="CY939" s="37"/>
      <c r="CZ939" s="37"/>
      <c r="DA939" s="37"/>
      <c r="DB939" s="37"/>
      <c r="DC939" s="37"/>
      <c r="DD939" s="37"/>
      <c r="DE939" s="37"/>
      <c r="DF939" s="37"/>
      <c r="DG939" s="37"/>
      <c r="DH939" s="37"/>
      <c r="DI939" s="37"/>
      <c r="DJ939" s="37"/>
      <c r="DK939" s="37"/>
      <c r="DL939" s="37"/>
      <c r="DM939" s="37"/>
      <c r="DN939" s="37"/>
      <c r="DO939" s="37"/>
      <c r="DP939" s="37"/>
      <c r="DQ939" s="37"/>
      <c r="DR939" s="37"/>
      <c r="DS939" s="37"/>
      <c r="DT939" s="37"/>
      <c r="DU939" s="37"/>
      <c r="DV939" s="37"/>
      <c r="DW939" s="37"/>
      <c r="DX939" s="37"/>
      <c r="DY939" s="37"/>
      <c r="DZ939" s="37"/>
      <c r="EA939" s="37"/>
      <c r="EB939" s="37"/>
      <c r="EC939" s="37"/>
      <c r="ED939" s="37"/>
      <c r="EE939" s="37"/>
      <c r="EF939" s="37"/>
      <c r="EG939" s="37"/>
      <c r="EH939" s="37"/>
      <c r="EI939" s="37"/>
      <c r="EJ939" s="37"/>
      <c r="EK939" s="37"/>
      <c r="EL939" s="37"/>
      <c r="EM939" s="37"/>
      <c r="EN939" s="37"/>
      <c r="EO939" s="37"/>
      <c r="EP939" s="37"/>
      <c r="EQ939" s="37"/>
      <c r="ER939" s="37"/>
      <c r="ES939" s="37"/>
      <c r="ET939" s="37"/>
      <c r="EU939" s="37"/>
      <c r="EV939" s="37"/>
      <c r="EW939" s="37"/>
      <c r="EX939" s="37"/>
      <c r="EY939" s="37"/>
      <c r="EZ939" s="37"/>
      <c r="FA939" s="37"/>
      <c r="FB939" s="37"/>
      <c r="FC939" s="37"/>
      <c r="FD939" s="37"/>
      <c r="FE939" s="37"/>
      <c r="FF939" s="37"/>
      <c r="FG939" s="37"/>
      <c r="FH939" s="37"/>
      <c r="FI939" s="37"/>
      <c r="FJ939" s="37"/>
      <c r="FK939" s="37"/>
      <c r="FL939" s="37"/>
      <c r="FM939" s="37"/>
      <c r="FN939" s="37"/>
      <c r="FO939" s="37"/>
      <c r="FP939" s="37"/>
      <c r="FQ939" s="37"/>
      <c r="FR939" s="37"/>
      <c r="FS939" s="37"/>
      <c r="FT939" s="37"/>
      <c r="FU939" s="37"/>
      <c r="FV939" s="37"/>
      <c r="FW939" s="37"/>
      <c r="FX939" s="37"/>
      <c r="FY939" s="37"/>
      <c r="FZ939" s="37"/>
      <c r="GA939" s="37"/>
      <c r="GB939" s="37"/>
      <c r="GC939" s="37"/>
      <c r="GD939" s="37"/>
      <c r="GE939" s="37"/>
      <c r="GF939" s="37"/>
      <c r="GG939" s="37"/>
      <c r="GH939" s="37"/>
      <c r="GI939" s="37"/>
      <c r="GJ939" s="37"/>
      <c r="GK939" s="37"/>
      <c r="GL939" s="37"/>
      <c r="GM939" s="37"/>
      <c r="GN939" s="37"/>
      <c r="GO939" s="37"/>
      <c r="GP939" s="37"/>
      <c r="GQ939" s="37"/>
      <c r="GR939" s="37"/>
      <c r="GS939" s="37"/>
      <c r="GT939" s="37"/>
      <c r="GU939" s="37"/>
      <c r="GV939" s="37"/>
      <c r="GW939" s="37"/>
      <c r="GX939" s="37"/>
      <c r="GY939" s="37"/>
      <c r="GZ939" s="37"/>
      <c r="HA939" s="37"/>
    </row>
    <row r="940" spans="1:209" s="39" customFormat="1" ht="34.5" customHeight="1" x14ac:dyDescent="0.25">
      <c r="A940" s="40" t="s">
        <v>1231</v>
      </c>
      <c r="B940" s="197" t="s">
        <v>158</v>
      </c>
      <c r="C940" s="25">
        <v>1615</v>
      </c>
      <c r="D940" s="10" t="s">
        <v>643</v>
      </c>
      <c r="E940" s="41" t="s">
        <v>22</v>
      </c>
      <c r="F940" s="41" t="s">
        <v>22</v>
      </c>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c r="AJ940" s="37"/>
      <c r="AK940" s="37"/>
      <c r="AL940" s="37"/>
      <c r="AM940" s="37"/>
      <c r="AN940" s="37"/>
      <c r="AO940" s="37"/>
      <c r="AP940" s="37"/>
      <c r="AQ940" s="37"/>
      <c r="AR940" s="37"/>
      <c r="AS940" s="37"/>
      <c r="AT940" s="37"/>
      <c r="AU940" s="37"/>
      <c r="AV940" s="37"/>
      <c r="AW940" s="37"/>
      <c r="AX940" s="37"/>
      <c r="AY940" s="37"/>
      <c r="AZ940" s="37"/>
      <c r="BA940" s="37"/>
      <c r="BB940" s="37"/>
      <c r="BC940" s="37"/>
      <c r="BD940" s="37"/>
      <c r="BE940" s="37"/>
      <c r="BF940" s="37"/>
      <c r="BG940" s="37"/>
      <c r="BH940" s="37"/>
      <c r="BI940" s="37"/>
      <c r="BJ940" s="37"/>
      <c r="BK940" s="37"/>
      <c r="BL940" s="37"/>
      <c r="BM940" s="37"/>
      <c r="BN940" s="37"/>
      <c r="BO940" s="37"/>
      <c r="BP940" s="37"/>
      <c r="BQ940" s="37"/>
      <c r="BR940" s="37"/>
      <c r="BS940" s="37"/>
      <c r="BT940" s="37"/>
      <c r="BU940" s="37"/>
      <c r="BV940" s="37"/>
      <c r="BW940" s="37"/>
      <c r="BX940" s="37"/>
      <c r="BY940" s="37"/>
      <c r="BZ940" s="37"/>
      <c r="CA940" s="37"/>
      <c r="CB940" s="37"/>
      <c r="CC940" s="37"/>
      <c r="CD940" s="37"/>
      <c r="CE940" s="37"/>
      <c r="CF940" s="37"/>
      <c r="CG940" s="37"/>
      <c r="CH940" s="37"/>
      <c r="CI940" s="37"/>
      <c r="CJ940" s="37"/>
      <c r="CK940" s="37"/>
      <c r="CL940" s="37"/>
      <c r="CM940" s="37"/>
      <c r="CN940" s="37"/>
      <c r="CO940" s="37"/>
      <c r="CP940" s="37"/>
      <c r="CQ940" s="37"/>
      <c r="CR940" s="37"/>
      <c r="CS940" s="37"/>
      <c r="CT940" s="37"/>
      <c r="CU940" s="37"/>
      <c r="CV940" s="37"/>
      <c r="CW940" s="37"/>
      <c r="CX940" s="37"/>
      <c r="CY940" s="37"/>
      <c r="CZ940" s="37"/>
      <c r="DA940" s="37"/>
      <c r="DB940" s="37"/>
      <c r="DC940" s="37"/>
      <c r="DD940" s="37"/>
      <c r="DE940" s="37"/>
      <c r="DF940" s="37"/>
      <c r="DG940" s="37"/>
      <c r="DH940" s="37"/>
      <c r="DI940" s="37"/>
      <c r="DJ940" s="37"/>
      <c r="DK940" s="37"/>
      <c r="DL940" s="37"/>
      <c r="DM940" s="37"/>
      <c r="DN940" s="37"/>
      <c r="DO940" s="37"/>
      <c r="DP940" s="37"/>
      <c r="DQ940" s="37"/>
      <c r="DR940" s="37"/>
      <c r="DS940" s="37"/>
      <c r="DT940" s="37"/>
      <c r="DU940" s="37"/>
      <c r="DV940" s="37"/>
      <c r="DW940" s="37"/>
      <c r="DX940" s="37"/>
      <c r="DY940" s="37"/>
      <c r="DZ940" s="37"/>
      <c r="EA940" s="37"/>
      <c r="EB940" s="37"/>
      <c r="EC940" s="37"/>
      <c r="ED940" s="37"/>
      <c r="EE940" s="37"/>
      <c r="EF940" s="37"/>
      <c r="EG940" s="37"/>
      <c r="EH940" s="37"/>
      <c r="EI940" s="37"/>
      <c r="EJ940" s="37"/>
      <c r="EK940" s="37"/>
      <c r="EL940" s="37"/>
      <c r="EM940" s="37"/>
      <c r="EN940" s="37"/>
      <c r="EO940" s="37"/>
      <c r="EP940" s="37"/>
      <c r="EQ940" s="37"/>
      <c r="ER940" s="37"/>
      <c r="ES940" s="37"/>
      <c r="ET940" s="37"/>
      <c r="EU940" s="37"/>
      <c r="EV940" s="37"/>
      <c r="EW940" s="37"/>
      <c r="EX940" s="37"/>
      <c r="EY940" s="37"/>
      <c r="EZ940" s="37"/>
      <c r="FA940" s="37"/>
      <c r="FB940" s="37"/>
      <c r="FC940" s="37"/>
      <c r="FD940" s="37"/>
      <c r="FE940" s="37"/>
      <c r="FF940" s="37"/>
      <c r="FG940" s="37"/>
      <c r="FH940" s="37"/>
      <c r="FI940" s="37"/>
      <c r="FJ940" s="37"/>
      <c r="FK940" s="37"/>
      <c r="FL940" s="37"/>
      <c r="FM940" s="37"/>
      <c r="FN940" s="37"/>
      <c r="FO940" s="37"/>
      <c r="FP940" s="37"/>
      <c r="FQ940" s="37"/>
      <c r="FR940" s="37"/>
      <c r="FS940" s="37"/>
      <c r="FT940" s="37"/>
      <c r="FU940" s="37"/>
      <c r="FV940" s="37"/>
      <c r="FW940" s="37"/>
      <c r="FX940" s="37"/>
      <c r="FY940" s="37"/>
      <c r="FZ940" s="37"/>
      <c r="GA940" s="37"/>
      <c r="GB940" s="37"/>
      <c r="GC940" s="37"/>
      <c r="GD940" s="37"/>
      <c r="GE940" s="37"/>
      <c r="GF940" s="37"/>
      <c r="GG940" s="37"/>
      <c r="GH940" s="37"/>
      <c r="GI940" s="37"/>
      <c r="GJ940" s="37"/>
      <c r="GK940" s="37"/>
      <c r="GL940" s="37"/>
      <c r="GM940" s="37"/>
      <c r="GN940" s="37"/>
      <c r="GO940" s="37"/>
      <c r="GP940" s="37"/>
      <c r="GQ940" s="37"/>
      <c r="GR940" s="37"/>
      <c r="GS940" s="37"/>
      <c r="GT940" s="37"/>
      <c r="GU940" s="37"/>
      <c r="GV940" s="37"/>
      <c r="GW940" s="37"/>
      <c r="GX940" s="37"/>
      <c r="GY940" s="37"/>
      <c r="GZ940" s="37"/>
      <c r="HA940" s="37"/>
    </row>
    <row r="941" spans="1:209" s="39" customFormat="1" ht="25.5" customHeight="1" x14ac:dyDescent="0.25">
      <c r="A941" s="40"/>
      <c r="B941" s="197"/>
      <c r="C941" s="25"/>
      <c r="D941" s="10"/>
      <c r="E941" s="41"/>
      <c r="F941" s="41"/>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c r="AJ941" s="37"/>
      <c r="AK941" s="37"/>
      <c r="AL941" s="37"/>
      <c r="AM941" s="37"/>
      <c r="AN941" s="37"/>
      <c r="AO941" s="37"/>
      <c r="AP941" s="37"/>
      <c r="AQ941" s="37"/>
      <c r="AR941" s="37"/>
      <c r="AS941" s="37"/>
      <c r="AT941" s="37"/>
      <c r="AU941" s="37"/>
      <c r="AV941" s="37"/>
      <c r="AW941" s="37"/>
      <c r="AX941" s="37"/>
      <c r="AY941" s="37"/>
      <c r="AZ941" s="37"/>
      <c r="BA941" s="37"/>
      <c r="BB941" s="37"/>
      <c r="BC941" s="37"/>
      <c r="BD941" s="37"/>
      <c r="BE941" s="37"/>
      <c r="BF941" s="37"/>
      <c r="BG941" s="37"/>
      <c r="BH941" s="37"/>
      <c r="BI941" s="37"/>
      <c r="BJ941" s="37"/>
      <c r="BK941" s="37"/>
      <c r="BL941" s="37"/>
      <c r="BM941" s="37"/>
      <c r="BN941" s="37"/>
      <c r="BO941" s="37"/>
      <c r="BP941" s="37"/>
      <c r="BQ941" s="37"/>
      <c r="BR941" s="37"/>
      <c r="BS941" s="37"/>
      <c r="BT941" s="37"/>
      <c r="BU941" s="37"/>
      <c r="BV941" s="37"/>
      <c r="BW941" s="37"/>
      <c r="BX941" s="37"/>
      <c r="BY941" s="37"/>
      <c r="BZ941" s="37"/>
      <c r="CA941" s="37"/>
      <c r="CB941" s="37"/>
      <c r="CC941" s="37"/>
      <c r="CD941" s="37"/>
      <c r="CE941" s="37"/>
      <c r="CF941" s="37"/>
      <c r="CG941" s="37"/>
      <c r="CH941" s="37"/>
      <c r="CI941" s="37"/>
      <c r="CJ941" s="37"/>
      <c r="CK941" s="37"/>
      <c r="CL941" s="37"/>
      <c r="CM941" s="37"/>
      <c r="CN941" s="37"/>
      <c r="CO941" s="37"/>
      <c r="CP941" s="37"/>
      <c r="CQ941" s="37"/>
      <c r="CR941" s="37"/>
      <c r="CS941" s="37"/>
      <c r="CT941" s="37"/>
      <c r="CU941" s="37"/>
      <c r="CV941" s="37"/>
      <c r="CW941" s="37"/>
      <c r="CX941" s="37"/>
      <c r="CY941" s="37"/>
      <c r="CZ941" s="37"/>
      <c r="DA941" s="37"/>
      <c r="DB941" s="37"/>
      <c r="DC941" s="37"/>
      <c r="DD941" s="37"/>
      <c r="DE941" s="37"/>
      <c r="DF941" s="37"/>
      <c r="DG941" s="37"/>
      <c r="DH941" s="37"/>
      <c r="DI941" s="37"/>
      <c r="DJ941" s="37"/>
      <c r="DK941" s="37"/>
      <c r="DL941" s="37"/>
      <c r="DM941" s="37"/>
      <c r="DN941" s="37"/>
      <c r="DO941" s="37"/>
      <c r="DP941" s="37"/>
      <c r="DQ941" s="37"/>
      <c r="DR941" s="37"/>
      <c r="DS941" s="37"/>
      <c r="DT941" s="37"/>
      <c r="DU941" s="37"/>
      <c r="DV941" s="37"/>
      <c r="DW941" s="37"/>
      <c r="DX941" s="37"/>
      <c r="DY941" s="37"/>
      <c r="DZ941" s="37"/>
      <c r="EA941" s="37"/>
      <c r="EB941" s="37"/>
      <c r="EC941" s="37"/>
      <c r="ED941" s="37"/>
      <c r="EE941" s="37"/>
      <c r="EF941" s="37"/>
      <c r="EG941" s="37"/>
      <c r="EH941" s="37"/>
      <c r="EI941" s="37"/>
      <c r="EJ941" s="37"/>
      <c r="EK941" s="37"/>
      <c r="EL941" s="37"/>
      <c r="EM941" s="37"/>
      <c r="EN941" s="37"/>
      <c r="EO941" s="37"/>
      <c r="EP941" s="37"/>
      <c r="EQ941" s="37"/>
      <c r="ER941" s="37"/>
      <c r="ES941" s="37"/>
      <c r="ET941" s="37"/>
      <c r="EU941" s="37"/>
      <c r="EV941" s="37"/>
      <c r="EW941" s="37"/>
      <c r="EX941" s="37"/>
      <c r="EY941" s="37"/>
      <c r="EZ941" s="37"/>
      <c r="FA941" s="37"/>
      <c r="FB941" s="37"/>
      <c r="FC941" s="37"/>
      <c r="FD941" s="37"/>
      <c r="FE941" s="37"/>
      <c r="FF941" s="37"/>
      <c r="FG941" s="37"/>
      <c r="FH941" s="37"/>
      <c r="FI941" s="37"/>
      <c r="FJ941" s="37"/>
      <c r="FK941" s="37"/>
      <c r="FL941" s="37"/>
      <c r="FM941" s="37"/>
      <c r="FN941" s="37"/>
      <c r="FO941" s="37"/>
      <c r="FP941" s="37"/>
      <c r="FQ941" s="37"/>
      <c r="FR941" s="37"/>
      <c r="FS941" s="37"/>
      <c r="FT941" s="37"/>
      <c r="FU941" s="37"/>
      <c r="FV941" s="37"/>
      <c r="FW941" s="37"/>
      <c r="FX941" s="37"/>
      <c r="FY941" s="37"/>
      <c r="FZ941" s="37"/>
      <c r="GA941" s="37"/>
      <c r="GB941" s="37"/>
      <c r="GC941" s="37"/>
      <c r="GD941" s="37"/>
      <c r="GE941" s="37"/>
      <c r="GF941" s="37"/>
      <c r="GG941" s="37"/>
      <c r="GH941" s="37"/>
      <c r="GI941" s="37"/>
      <c r="GJ941" s="37"/>
      <c r="GK941" s="37"/>
      <c r="GL941" s="37"/>
      <c r="GM941" s="37"/>
      <c r="GN941" s="37"/>
      <c r="GO941" s="37"/>
      <c r="GP941" s="37"/>
      <c r="GQ941" s="37"/>
      <c r="GR941" s="37"/>
      <c r="GS941" s="37"/>
      <c r="GT941" s="37"/>
      <c r="GU941" s="37"/>
      <c r="GV941" s="37"/>
      <c r="GW941" s="37"/>
      <c r="GX941" s="37"/>
      <c r="GY941" s="37"/>
      <c r="GZ941" s="37"/>
      <c r="HA941" s="37"/>
    </row>
    <row r="942" spans="1:209" s="39" customFormat="1" ht="42" customHeight="1" x14ac:dyDescent="0.25">
      <c r="A942" s="40" t="s">
        <v>1033</v>
      </c>
      <c r="B942" s="197" t="s">
        <v>1034</v>
      </c>
      <c r="C942" s="25">
        <v>30800</v>
      </c>
      <c r="D942" s="10" t="s">
        <v>643</v>
      </c>
      <c r="E942" s="41" t="s">
        <v>105</v>
      </c>
      <c r="F942" s="41" t="s">
        <v>37</v>
      </c>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c r="AG942" s="37"/>
      <c r="AH942" s="37"/>
      <c r="AI942" s="37"/>
      <c r="AJ942" s="37"/>
      <c r="AK942" s="37"/>
      <c r="AL942" s="37"/>
      <c r="AM942" s="37"/>
      <c r="AN942" s="37"/>
      <c r="AO942" s="37"/>
      <c r="AP942" s="37"/>
      <c r="AQ942" s="37"/>
      <c r="AR942" s="37"/>
      <c r="AS942" s="37"/>
      <c r="AT942" s="37"/>
      <c r="AU942" s="37"/>
      <c r="AV942" s="37"/>
      <c r="AW942" s="37"/>
      <c r="AX942" s="37"/>
      <c r="AY942" s="37"/>
      <c r="AZ942" s="37"/>
      <c r="BA942" s="37"/>
      <c r="BB942" s="37"/>
      <c r="BC942" s="37"/>
      <c r="BD942" s="37"/>
      <c r="BE942" s="37"/>
      <c r="BF942" s="37"/>
      <c r="BG942" s="37"/>
      <c r="BH942" s="37"/>
      <c r="BI942" s="37"/>
      <c r="BJ942" s="37"/>
      <c r="BK942" s="37"/>
      <c r="BL942" s="37"/>
      <c r="BM942" s="37"/>
      <c r="BN942" s="37"/>
      <c r="BO942" s="37"/>
      <c r="BP942" s="37"/>
      <c r="BQ942" s="37"/>
      <c r="BR942" s="37"/>
      <c r="BS942" s="37"/>
      <c r="BT942" s="37"/>
      <c r="BU942" s="37"/>
      <c r="BV942" s="37"/>
      <c r="BW942" s="37"/>
      <c r="BX942" s="37"/>
      <c r="BY942" s="37"/>
      <c r="BZ942" s="37"/>
      <c r="CA942" s="37"/>
      <c r="CB942" s="37"/>
      <c r="CC942" s="37"/>
      <c r="CD942" s="37"/>
      <c r="CE942" s="37"/>
      <c r="CF942" s="37"/>
      <c r="CG942" s="37"/>
      <c r="CH942" s="37"/>
      <c r="CI942" s="37"/>
      <c r="CJ942" s="37"/>
      <c r="CK942" s="37"/>
      <c r="CL942" s="37"/>
      <c r="CM942" s="37"/>
      <c r="CN942" s="37"/>
      <c r="CO942" s="37"/>
      <c r="CP942" s="37"/>
      <c r="CQ942" s="37"/>
      <c r="CR942" s="37"/>
      <c r="CS942" s="37"/>
      <c r="CT942" s="37"/>
      <c r="CU942" s="37"/>
      <c r="CV942" s="37"/>
      <c r="CW942" s="37"/>
      <c r="CX942" s="37"/>
      <c r="CY942" s="37"/>
      <c r="CZ942" s="37"/>
      <c r="DA942" s="37"/>
      <c r="DB942" s="37"/>
      <c r="DC942" s="37"/>
      <c r="DD942" s="37"/>
      <c r="DE942" s="37"/>
      <c r="DF942" s="37"/>
      <c r="DG942" s="37"/>
      <c r="DH942" s="37"/>
      <c r="DI942" s="37"/>
      <c r="DJ942" s="37"/>
      <c r="DK942" s="37"/>
      <c r="DL942" s="37"/>
      <c r="DM942" s="37"/>
      <c r="DN942" s="37"/>
      <c r="DO942" s="37"/>
      <c r="DP942" s="37"/>
      <c r="DQ942" s="37"/>
      <c r="DR942" s="37"/>
      <c r="DS942" s="37"/>
      <c r="DT942" s="37"/>
      <c r="DU942" s="37"/>
      <c r="DV942" s="37"/>
      <c r="DW942" s="37"/>
      <c r="DX942" s="37"/>
      <c r="DY942" s="37"/>
      <c r="DZ942" s="37"/>
      <c r="EA942" s="37"/>
      <c r="EB942" s="37"/>
      <c r="EC942" s="37"/>
      <c r="ED942" s="37"/>
      <c r="EE942" s="37"/>
      <c r="EF942" s="37"/>
      <c r="EG942" s="37"/>
      <c r="EH942" s="37"/>
      <c r="EI942" s="37"/>
      <c r="EJ942" s="37"/>
      <c r="EK942" s="37"/>
      <c r="EL942" s="37"/>
      <c r="EM942" s="37"/>
      <c r="EN942" s="37"/>
      <c r="EO942" s="37"/>
      <c r="EP942" s="37"/>
      <c r="EQ942" s="37"/>
      <c r="ER942" s="37"/>
      <c r="ES942" s="37"/>
      <c r="ET942" s="37"/>
      <c r="EU942" s="37"/>
      <c r="EV942" s="37"/>
      <c r="EW942" s="37"/>
      <c r="EX942" s="37"/>
      <c r="EY942" s="37"/>
      <c r="EZ942" s="37"/>
      <c r="FA942" s="37"/>
      <c r="FB942" s="37"/>
      <c r="FC942" s="37"/>
      <c r="FD942" s="37"/>
      <c r="FE942" s="37"/>
      <c r="FF942" s="37"/>
      <c r="FG942" s="37"/>
      <c r="FH942" s="37"/>
      <c r="FI942" s="37"/>
      <c r="FJ942" s="37"/>
      <c r="FK942" s="37"/>
      <c r="FL942" s="37"/>
      <c r="FM942" s="37"/>
      <c r="FN942" s="37"/>
      <c r="FO942" s="37"/>
      <c r="FP942" s="37"/>
      <c r="FQ942" s="37"/>
      <c r="FR942" s="37"/>
      <c r="FS942" s="37"/>
      <c r="FT942" s="37"/>
      <c r="FU942" s="37"/>
      <c r="FV942" s="37"/>
      <c r="FW942" s="37"/>
      <c r="FX942" s="37"/>
      <c r="FY942" s="37"/>
      <c r="FZ942" s="37"/>
      <c r="GA942" s="37"/>
      <c r="GB942" s="37"/>
      <c r="GC942" s="37"/>
      <c r="GD942" s="37"/>
      <c r="GE942" s="37"/>
      <c r="GF942" s="37"/>
      <c r="GG942" s="37"/>
      <c r="GH942" s="37"/>
      <c r="GI942" s="37"/>
      <c r="GJ942" s="37"/>
      <c r="GK942" s="37"/>
      <c r="GL942" s="37"/>
      <c r="GM942" s="37"/>
      <c r="GN942" s="37"/>
      <c r="GO942" s="37"/>
      <c r="GP942" s="37"/>
      <c r="GQ942" s="37"/>
      <c r="GR942" s="37"/>
      <c r="GS942" s="37"/>
      <c r="GT942" s="37"/>
      <c r="GU942" s="37"/>
      <c r="GV942" s="37"/>
      <c r="GW942" s="37"/>
      <c r="GX942" s="37"/>
      <c r="GY942" s="37"/>
      <c r="GZ942" s="37"/>
      <c r="HA942" s="37"/>
    </row>
    <row r="943" spans="1:209" x14ac:dyDescent="0.25">
      <c r="A943" s="1" t="s">
        <v>775</v>
      </c>
      <c r="B943" s="43"/>
      <c r="C943" s="36"/>
      <c r="D943" s="11"/>
      <c r="E943" s="38"/>
      <c r="F943" s="38"/>
    </row>
    <row r="944" spans="1:209" ht="21.75" customHeight="1" x14ac:dyDescent="0.25">
      <c r="A944" s="40" t="s">
        <v>1230</v>
      </c>
      <c r="B944" s="43" t="s">
        <v>1229</v>
      </c>
      <c r="C944" s="36">
        <f>1344+336</f>
        <v>1680</v>
      </c>
      <c r="D944" s="11" t="s">
        <v>643</v>
      </c>
      <c r="E944" s="38" t="s">
        <v>22</v>
      </c>
      <c r="F944" s="38" t="s">
        <v>22</v>
      </c>
    </row>
    <row r="945" spans="1:209" ht="27" customHeight="1" x14ac:dyDescent="0.25">
      <c r="A945" s="40" t="s">
        <v>1251</v>
      </c>
      <c r="B945" s="43" t="s">
        <v>1059</v>
      </c>
      <c r="C945" s="36">
        <v>525</v>
      </c>
      <c r="D945" s="11" t="s">
        <v>643</v>
      </c>
      <c r="E945" s="38" t="s">
        <v>22</v>
      </c>
      <c r="F945" s="38" t="s">
        <v>22</v>
      </c>
    </row>
    <row r="946" spans="1:209" s="6" customFormat="1" ht="28.5" customHeight="1" x14ac:dyDescent="0.25">
      <c r="A946" s="1" t="s">
        <v>1170</v>
      </c>
      <c r="B946" s="135"/>
      <c r="C946" s="36"/>
      <c r="D946" s="34"/>
      <c r="E946" s="12"/>
      <c r="F946" s="136"/>
    </row>
    <row r="947" spans="1:209" s="39" customFormat="1" ht="42" customHeight="1" x14ac:dyDescent="0.25">
      <c r="A947" s="40" t="s">
        <v>1168</v>
      </c>
      <c r="B947" s="197" t="s">
        <v>1169</v>
      </c>
      <c r="C947" s="25">
        <v>3403</v>
      </c>
      <c r="D947" s="10" t="s">
        <v>643</v>
      </c>
      <c r="E947" s="41" t="s">
        <v>38</v>
      </c>
      <c r="F947" s="41" t="s">
        <v>38</v>
      </c>
      <c r="G947" s="37"/>
      <c r="H947" s="37"/>
      <c r="I947" s="37"/>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c r="AJ947" s="37"/>
      <c r="AK947" s="37"/>
      <c r="AL947" s="37"/>
      <c r="AM947" s="37"/>
      <c r="AN947" s="37"/>
      <c r="AO947" s="37"/>
      <c r="AP947" s="37"/>
      <c r="AQ947" s="37"/>
      <c r="AR947" s="37"/>
      <c r="AS947" s="37"/>
      <c r="AT947" s="37"/>
      <c r="AU947" s="37"/>
      <c r="AV947" s="37"/>
      <c r="AW947" s="37"/>
      <c r="AX947" s="37"/>
      <c r="AY947" s="37"/>
      <c r="AZ947" s="37"/>
      <c r="BA947" s="37"/>
      <c r="BB947" s="37"/>
      <c r="BC947" s="37"/>
      <c r="BD947" s="37"/>
      <c r="BE947" s="37"/>
      <c r="BF947" s="37"/>
      <c r="BG947" s="37"/>
      <c r="BH947" s="37"/>
      <c r="BI947" s="37"/>
      <c r="BJ947" s="37"/>
      <c r="BK947" s="37"/>
      <c r="BL947" s="37"/>
      <c r="BM947" s="37"/>
      <c r="BN947" s="37"/>
      <c r="BO947" s="37"/>
      <c r="BP947" s="37"/>
      <c r="BQ947" s="37"/>
      <c r="BR947" s="37"/>
      <c r="BS947" s="37"/>
      <c r="BT947" s="37"/>
      <c r="BU947" s="37"/>
      <c r="BV947" s="37"/>
      <c r="BW947" s="37"/>
      <c r="BX947" s="37"/>
      <c r="BY947" s="37"/>
      <c r="BZ947" s="37"/>
      <c r="CA947" s="37"/>
      <c r="CB947" s="37"/>
      <c r="CC947" s="37"/>
      <c r="CD947" s="37"/>
      <c r="CE947" s="37"/>
      <c r="CF947" s="37"/>
      <c r="CG947" s="37"/>
      <c r="CH947" s="37"/>
      <c r="CI947" s="37"/>
      <c r="CJ947" s="37"/>
      <c r="CK947" s="37"/>
      <c r="CL947" s="37"/>
      <c r="CM947" s="37"/>
      <c r="CN947" s="37"/>
      <c r="CO947" s="37"/>
      <c r="CP947" s="37"/>
      <c r="CQ947" s="37"/>
      <c r="CR947" s="37"/>
      <c r="CS947" s="37"/>
      <c r="CT947" s="37"/>
      <c r="CU947" s="37"/>
      <c r="CV947" s="37"/>
      <c r="CW947" s="37"/>
      <c r="CX947" s="37"/>
      <c r="CY947" s="37"/>
      <c r="CZ947" s="37"/>
      <c r="DA947" s="37"/>
      <c r="DB947" s="37"/>
      <c r="DC947" s="37"/>
      <c r="DD947" s="37"/>
      <c r="DE947" s="37"/>
      <c r="DF947" s="37"/>
      <c r="DG947" s="37"/>
      <c r="DH947" s="37"/>
      <c r="DI947" s="37"/>
      <c r="DJ947" s="37"/>
      <c r="DK947" s="37"/>
      <c r="DL947" s="37"/>
      <c r="DM947" s="37"/>
      <c r="DN947" s="37"/>
      <c r="DO947" s="37"/>
      <c r="DP947" s="37"/>
      <c r="DQ947" s="37"/>
      <c r="DR947" s="37"/>
      <c r="DS947" s="37"/>
      <c r="DT947" s="37"/>
      <c r="DU947" s="37"/>
      <c r="DV947" s="37"/>
      <c r="DW947" s="37"/>
      <c r="DX947" s="37"/>
      <c r="DY947" s="37"/>
      <c r="DZ947" s="37"/>
      <c r="EA947" s="37"/>
      <c r="EB947" s="37"/>
      <c r="EC947" s="37"/>
      <c r="ED947" s="37"/>
      <c r="EE947" s="37"/>
      <c r="EF947" s="37"/>
      <c r="EG947" s="37"/>
      <c r="EH947" s="37"/>
      <c r="EI947" s="37"/>
      <c r="EJ947" s="37"/>
      <c r="EK947" s="37"/>
      <c r="EL947" s="37"/>
      <c r="EM947" s="37"/>
      <c r="EN947" s="37"/>
      <c r="EO947" s="37"/>
      <c r="EP947" s="37"/>
      <c r="EQ947" s="37"/>
      <c r="ER947" s="37"/>
      <c r="ES947" s="37"/>
      <c r="ET947" s="37"/>
      <c r="EU947" s="37"/>
      <c r="EV947" s="37"/>
      <c r="EW947" s="37"/>
      <c r="EX947" s="37"/>
      <c r="EY947" s="37"/>
      <c r="EZ947" s="37"/>
      <c r="FA947" s="37"/>
      <c r="FB947" s="37"/>
      <c r="FC947" s="37"/>
      <c r="FD947" s="37"/>
      <c r="FE947" s="37"/>
      <c r="FF947" s="37"/>
      <c r="FG947" s="37"/>
      <c r="FH947" s="37"/>
      <c r="FI947" s="37"/>
      <c r="FJ947" s="37"/>
      <c r="FK947" s="37"/>
      <c r="FL947" s="37"/>
      <c r="FM947" s="37"/>
      <c r="FN947" s="37"/>
      <c r="FO947" s="37"/>
      <c r="FP947" s="37"/>
      <c r="FQ947" s="37"/>
      <c r="FR947" s="37"/>
      <c r="FS947" s="37"/>
      <c r="FT947" s="37"/>
      <c r="FU947" s="37"/>
      <c r="FV947" s="37"/>
      <c r="FW947" s="37"/>
      <c r="FX947" s="37"/>
      <c r="FY947" s="37"/>
      <c r="FZ947" s="37"/>
      <c r="GA947" s="37"/>
      <c r="GB947" s="37"/>
      <c r="GC947" s="37"/>
      <c r="GD947" s="37"/>
      <c r="GE947" s="37"/>
      <c r="GF947" s="37"/>
      <c r="GG947" s="37"/>
      <c r="GH947" s="37"/>
      <c r="GI947" s="37"/>
      <c r="GJ947" s="37"/>
      <c r="GK947" s="37"/>
      <c r="GL947" s="37"/>
      <c r="GM947" s="37"/>
      <c r="GN947" s="37"/>
      <c r="GO947" s="37"/>
      <c r="GP947" s="37"/>
      <c r="GQ947" s="37"/>
      <c r="GR947" s="37"/>
      <c r="GS947" s="37"/>
      <c r="GT947" s="37"/>
      <c r="GU947" s="37"/>
      <c r="GV947" s="37"/>
      <c r="GW947" s="37"/>
      <c r="GX947" s="37"/>
      <c r="GY947" s="37"/>
      <c r="GZ947" s="37"/>
      <c r="HA947" s="37"/>
    </row>
    <row r="948" spans="1:209" s="39" customFormat="1" ht="39" customHeight="1" x14ac:dyDescent="0.25">
      <c r="A948" s="1" t="s">
        <v>1225</v>
      </c>
      <c r="B948" s="43" t="s">
        <v>31</v>
      </c>
      <c r="C948" s="36"/>
      <c r="D948" s="41"/>
      <c r="E948" s="38"/>
      <c r="F948" s="38"/>
    </row>
    <row r="949" spans="1:209" s="39" customFormat="1" ht="42" customHeight="1" x14ac:dyDescent="0.25">
      <c r="A949" s="40" t="s">
        <v>1226</v>
      </c>
      <c r="B949" s="197" t="s">
        <v>1227</v>
      </c>
      <c r="C949" s="25">
        <v>44537</v>
      </c>
      <c r="D949" s="10" t="s">
        <v>643</v>
      </c>
      <c r="E949" s="41" t="s">
        <v>38</v>
      </c>
      <c r="F949" s="41" t="s">
        <v>38</v>
      </c>
      <c r="G949" s="37"/>
      <c r="H949" s="37"/>
      <c r="I949" s="37"/>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c r="AJ949" s="37"/>
      <c r="AK949" s="37"/>
      <c r="AL949" s="37"/>
      <c r="AM949" s="37"/>
      <c r="AN949" s="37"/>
      <c r="AO949" s="37"/>
      <c r="AP949" s="37"/>
      <c r="AQ949" s="37"/>
      <c r="AR949" s="37"/>
      <c r="AS949" s="37"/>
      <c r="AT949" s="37"/>
      <c r="AU949" s="37"/>
      <c r="AV949" s="37"/>
      <c r="AW949" s="37"/>
      <c r="AX949" s="37"/>
      <c r="AY949" s="37"/>
      <c r="AZ949" s="37"/>
      <c r="BA949" s="37"/>
      <c r="BB949" s="37"/>
      <c r="BC949" s="37"/>
      <c r="BD949" s="37"/>
      <c r="BE949" s="37"/>
      <c r="BF949" s="37"/>
      <c r="BG949" s="37"/>
      <c r="BH949" s="37"/>
      <c r="BI949" s="37"/>
      <c r="BJ949" s="37"/>
      <c r="BK949" s="37"/>
      <c r="BL949" s="37"/>
      <c r="BM949" s="37"/>
      <c r="BN949" s="37"/>
      <c r="BO949" s="37"/>
      <c r="BP949" s="37"/>
      <c r="BQ949" s="37"/>
      <c r="BR949" s="37"/>
      <c r="BS949" s="37"/>
      <c r="BT949" s="37"/>
      <c r="BU949" s="37"/>
      <c r="BV949" s="37"/>
      <c r="BW949" s="37"/>
      <c r="BX949" s="37"/>
      <c r="BY949" s="37"/>
      <c r="BZ949" s="37"/>
      <c r="CA949" s="37"/>
      <c r="CB949" s="37"/>
      <c r="CC949" s="37"/>
      <c r="CD949" s="37"/>
      <c r="CE949" s="37"/>
      <c r="CF949" s="37"/>
      <c r="CG949" s="37"/>
      <c r="CH949" s="37"/>
      <c r="CI949" s="37"/>
      <c r="CJ949" s="37"/>
      <c r="CK949" s="37"/>
      <c r="CL949" s="37"/>
      <c r="CM949" s="37"/>
      <c r="CN949" s="37"/>
      <c r="CO949" s="37"/>
      <c r="CP949" s="37"/>
      <c r="CQ949" s="37"/>
      <c r="CR949" s="37"/>
      <c r="CS949" s="37"/>
      <c r="CT949" s="37"/>
      <c r="CU949" s="37"/>
      <c r="CV949" s="37"/>
      <c r="CW949" s="37"/>
      <c r="CX949" s="37"/>
      <c r="CY949" s="37"/>
      <c r="CZ949" s="37"/>
      <c r="DA949" s="37"/>
      <c r="DB949" s="37"/>
      <c r="DC949" s="37"/>
      <c r="DD949" s="37"/>
      <c r="DE949" s="37"/>
      <c r="DF949" s="37"/>
      <c r="DG949" s="37"/>
      <c r="DH949" s="37"/>
      <c r="DI949" s="37"/>
      <c r="DJ949" s="37"/>
      <c r="DK949" s="37"/>
      <c r="DL949" s="37"/>
      <c r="DM949" s="37"/>
      <c r="DN949" s="37"/>
      <c r="DO949" s="37"/>
      <c r="DP949" s="37"/>
      <c r="DQ949" s="37"/>
      <c r="DR949" s="37"/>
      <c r="DS949" s="37"/>
      <c r="DT949" s="37"/>
      <c r="DU949" s="37"/>
      <c r="DV949" s="37"/>
      <c r="DW949" s="37"/>
      <c r="DX949" s="37"/>
      <c r="DY949" s="37"/>
      <c r="DZ949" s="37"/>
      <c r="EA949" s="37"/>
      <c r="EB949" s="37"/>
      <c r="EC949" s="37"/>
      <c r="ED949" s="37"/>
      <c r="EE949" s="37"/>
      <c r="EF949" s="37"/>
      <c r="EG949" s="37"/>
      <c r="EH949" s="37"/>
      <c r="EI949" s="37"/>
      <c r="EJ949" s="37"/>
      <c r="EK949" s="37"/>
      <c r="EL949" s="37"/>
      <c r="EM949" s="37"/>
      <c r="EN949" s="37"/>
      <c r="EO949" s="37"/>
      <c r="EP949" s="37"/>
      <c r="EQ949" s="37"/>
      <c r="ER949" s="37"/>
      <c r="ES949" s="37"/>
      <c r="ET949" s="37"/>
      <c r="EU949" s="37"/>
      <c r="EV949" s="37"/>
      <c r="EW949" s="37"/>
      <c r="EX949" s="37"/>
      <c r="EY949" s="37"/>
      <c r="EZ949" s="37"/>
      <c r="FA949" s="37"/>
      <c r="FB949" s="37"/>
      <c r="FC949" s="37"/>
      <c r="FD949" s="37"/>
      <c r="FE949" s="37"/>
      <c r="FF949" s="37"/>
      <c r="FG949" s="37"/>
      <c r="FH949" s="37"/>
      <c r="FI949" s="37"/>
      <c r="FJ949" s="37"/>
      <c r="FK949" s="37"/>
      <c r="FL949" s="37"/>
      <c r="FM949" s="37"/>
      <c r="FN949" s="37"/>
      <c r="FO949" s="37"/>
      <c r="FP949" s="37"/>
      <c r="FQ949" s="37"/>
      <c r="FR949" s="37"/>
      <c r="FS949" s="37"/>
      <c r="FT949" s="37"/>
      <c r="FU949" s="37"/>
      <c r="FV949" s="37"/>
      <c r="FW949" s="37"/>
      <c r="FX949" s="37"/>
      <c r="FY949" s="37"/>
      <c r="FZ949" s="37"/>
      <c r="GA949" s="37"/>
      <c r="GB949" s="37"/>
      <c r="GC949" s="37"/>
      <c r="GD949" s="37"/>
      <c r="GE949" s="37"/>
      <c r="GF949" s="37"/>
      <c r="GG949" s="37"/>
      <c r="GH949" s="37"/>
      <c r="GI949" s="37"/>
      <c r="GJ949" s="37"/>
      <c r="GK949" s="37"/>
      <c r="GL949" s="37"/>
      <c r="GM949" s="37"/>
      <c r="GN949" s="37"/>
      <c r="GO949" s="37"/>
      <c r="GP949" s="37"/>
      <c r="GQ949" s="37"/>
      <c r="GR949" s="37"/>
      <c r="GS949" s="37"/>
      <c r="GT949" s="37"/>
      <c r="GU949" s="37"/>
      <c r="GV949" s="37"/>
      <c r="GW949" s="37"/>
      <c r="GX949" s="37"/>
      <c r="GY949" s="37"/>
      <c r="GZ949" s="37"/>
      <c r="HA949" s="37"/>
    </row>
    <row r="950" spans="1:209" s="6" customFormat="1" ht="28.5" customHeight="1" x14ac:dyDescent="0.25">
      <c r="A950" s="1" t="s">
        <v>381</v>
      </c>
      <c r="B950" s="135"/>
      <c r="C950" s="36"/>
      <c r="D950" s="34"/>
      <c r="E950" s="12"/>
      <c r="F950" s="136"/>
    </row>
    <row r="951" spans="1:209" ht="33.75" customHeight="1" x14ac:dyDescent="0.25">
      <c r="A951" s="40" t="s">
        <v>1228</v>
      </c>
      <c r="B951" s="43" t="s">
        <v>174</v>
      </c>
      <c r="C951" s="36">
        <v>1400</v>
      </c>
      <c r="D951" s="11" t="s">
        <v>643</v>
      </c>
      <c r="E951" s="38" t="s">
        <v>22</v>
      </c>
      <c r="F951" s="38" t="s">
        <v>22</v>
      </c>
    </row>
    <row r="952" spans="1:209" ht="38.25" customHeight="1" x14ac:dyDescent="0.25">
      <c r="A952" s="40" t="s">
        <v>1247</v>
      </c>
      <c r="B952" s="43" t="s">
        <v>174</v>
      </c>
      <c r="C952" s="36">
        <v>4148</v>
      </c>
      <c r="D952" s="11" t="s">
        <v>643</v>
      </c>
      <c r="E952" s="38" t="s">
        <v>22</v>
      </c>
      <c r="F952" s="38" t="s">
        <v>22</v>
      </c>
    </row>
    <row r="953" spans="1:209" s="39" customFormat="1" ht="16.5" customHeight="1" x14ac:dyDescent="0.25">
      <c r="A953" s="50"/>
      <c r="B953" s="124"/>
      <c r="C953" s="125"/>
      <c r="D953" s="20"/>
      <c r="E953" s="20"/>
      <c r="F953" s="20"/>
      <c r="G953" s="37"/>
      <c r="H953" s="37"/>
      <c r="I953" s="37"/>
      <c r="J953" s="37"/>
      <c r="K953" s="37"/>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c r="AJ953" s="37"/>
      <c r="AK953" s="37"/>
      <c r="AL953" s="37"/>
      <c r="AM953" s="37"/>
      <c r="AN953" s="37"/>
      <c r="AO953" s="37"/>
      <c r="AP953" s="37"/>
      <c r="AQ953" s="37"/>
      <c r="AR953" s="37"/>
      <c r="AS953" s="37"/>
      <c r="AT953" s="37"/>
      <c r="AU953" s="37"/>
      <c r="AV953" s="37"/>
      <c r="AW953" s="37"/>
      <c r="AX953" s="37"/>
      <c r="AY953" s="37"/>
      <c r="AZ953" s="37"/>
      <c r="BA953" s="37"/>
      <c r="BB953" s="37"/>
      <c r="BC953" s="37"/>
      <c r="BD953" s="37"/>
      <c r="BE953" s="37"/>
      <c r="BF953" s="37"/>
      <c r="BG953" s="37"/>
      <c r="BH953" s="37"/>
      <c r="BI953" s="37"/>
      <c r="BJ953" s="37"/>
      <c r="BK953" s="37"/>
      <c r="BL953" s="37"/>
      <c r="BM953" s="37"/>
      <c r="BN953" s="37"/>
      <c r="BO953" s="37"/>
      <c r="BP953" s="37"/>
      <c r="BQ953" s="37"/>
      <c r="BR953" s="37"/>
      <c r="BS953" s="37"/>
      <c r="BT953" s="37"/>
      <c r="BU953" s="37"/>
      <c r="BV953" s="37"/>
      <c r="BW953" s="37"/>
      <c r="BX953" s="37"/>
      <c r="BY953" s="37"/>
      <c r="BZ953" s="37"/>
      <c r="CA953" s="37"/>
      <c r="CB953" s="37"/>
      <c r="CC953" s="37"/>
      <c r="CD953" s="37"/>
      <c r="CE953" s="37"/>
      <c r="CF953" s="37"/>
      <c r="CG953" s="37"/>
      <c r="CH953" s="37"/>
      <c r="CI953" s="37"/>
      <c r="CJ953" s="37"/>
      <c r="CK953" s="37"/>
      <c r="CL953" s="37"/>
      <c r="CM953" s="37"/>
      <c r="CN953" s="37"/>
      <c r="CO953" s="37"/>
      <c r="CP953" s="37"/>
      <c r="CQ953" s="37"/>
      <c r="CR953" s="37"/>
      <c r="CS953" s="37"/>
      <c r="CT953" s="37"/>
      <c r="CU953" s="37"/>
      <c r="CV953" s="37"/>
      <c r="CW953" s="37"/>
      <c r="CX953" s="37"/>
      <c r="CY953" s="37"/>
      <c r="CZ953" s="37"/>
      <c r="DA953" s="37"/>
      <c r="DB953" s="37"/>
      <c r="DC953" s="37"/>
      <c r="DD953" s="37"/>
      <c r="DE953" s="37"/>
      <c r="DF953" s="37"/>
      <c r="DG953" s="37"/>
      <c r="DH953" s="37"/>
      <c r="DI953" s="37"/>
      <c r="DJ953" s="37"/>
      <c r="DK953" s="37"/>
      <c r="DL953" s="37"/>
      <c r="DM953" s="37"/>
      <c r="DN953" s="37"/>
      <c r="DO953" s="37"/>
      <c r="DP953" s="37"/>
      <c r="DQ953" s="37"/>
      <c r="DR953" s="37"/>
      <c r="DS953" s="37"/>
      <c r="DT953" s="37"/>
      <c r="DU953" s="37"/>
      <c r="DV953" s="37"/>
      <c r="DW953" s="37"/>
      <c r="DX953" s="37"/>
      <c r="DY953" s="37"/>
      <c r="DZ953" s="37"/>
      <c r="EA953" s="37"/>
      <c r="EB953" s="37"/>
      <c r="EC953" s="37"/>
      <c r="ED953" s="37"/>
      <c r="EE953" s="37"/>
      <c r="EF953" s="37"/>
      <c r="EG953" s="37"/>
      <c r="EH953" s="37"/>
      <c r="EI953" s="37"/>
      <c r="EJ953" s="37"/>
      <c r="EK953" s="37"/>
      <c r="EL953" s="37"/>
      <c r="EM953" s="37"/>
      <c r="EN953" s="37"/>
      <c r="EO953" s="37"/>
      <c r="EP953" s="37"/>
      <c r="EQ953" s="37"/>
      <c r="ER953" s="37"/>
      <c r="ES953" s="37"/>
      <c r="ET953" s="37"/>
      <c r="EU953" s="37"/>
      <c r="EV953" s="37"/>
      <c r="EW953" s="37"/>
      <c r="EX953" s="37"/>
      <c r="EY953" s="37"/>
      <c r="EZ953" s="37"/>
      <c r="FA953" s="37"/>
      <c r="FB953" s="37"/>
      <c r="FC953" s="37"/>
      <c r="FD953" s="37"/>
      <c r="FE953" s="37"/>
      <c r="FF953" s="37"/>
      <c r="FG953" s="37"/>
      <c r="FH953" s="37"/>
      <c r="FI953" s="37"/>
      <c r="FJ953" s="37"/>
      <c r="FK953" s="37"/>
      <c r="FL953" s="37"/>
      <c r="FM953" s="37"/>
      <c r="FN953" s="37"/>
      <c r="FO953" s="37"/>
      <c r="FP953" s="37"/>
      <c r="FQ953" s="37"/>
      <c r="FR953" s="37"/>
      <c r="FS953" s="37"/>
      <c r="FT953" s="37"/>
      <c r="FU953" s="37"/>
      <c r="FV953" s="37"/>
      <c r="FW953" s="37"/>
      <c r="FX953" s="37"/>
      <c r="FY953" s="37"/>
      <c r="FZ953" s="37"/>
      <c r="GA953" s="37"/>
      <c r="GB953" s="37"/>
      <c r="GC953" s="37"/>
      <c r="GD953" s="37"/>
      <c r="GE953" s="37"/>
      <c r="GF953" s="37"/>
      <c r="GG953" s="37"/>
      <c r="GH953" s="37"/>
      <c r="GI953" s="37"/>
      <c r="GJ953" s="37"/>
      <c r="GK953" s="37"/>
      <c r="GL953" s="37"/>
      <c r="GM953" s="37"/>
      <c r="GN953" s="37"/>
      <c r="GO953" s="37"/>
      <c r="GP953" s="37"/>
      <c r="GQ953" s="37"/>
      <c r="GR953" s="37"/>
      <c r="GS953" s="37"/>
      <c r="GT953" s="37"/>
      <c r="GU953" s="37"/>
      <c r="GV953" s="37"/>
      <c r="GW953" s="37"/>
      <c r="GX953" s="37"/>
      <c r="GY953" s="37"/>
      <c r="GZ953" s="37"/>
      <c r="HA953" s="37"/>
    </row>
    <row r="954" spans="1:209" s="39" customFormat="1" ht="16.5" customHeight="1" x14ac:dyDescent="0.25">
      <c r="A954" s="50"/>
      <c r="B954" s="124"/>
      <c r="C954" s="125"/>
      <c r="D954" s="20"/>
      <c r="E954" s="20"/>
      <c r="F954" s="20"/>
      <c r="G954" s="37"/>
      <c r="H954" s="37"/>
      <c r="I954" s="37"/>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c r="AJ954" s="37"/>
      <c r="AK954" s="37"/>
      <c r="AL954" s="37"/>
      <c r="AM954" s="37"/>
      <c r="AN954" s="37"/>
      <c r="AO954" s="37"/>
      <c r="AP954" s="37"/>
      <c r="AQ954" s="37"/>
      <c r="AR954" s="37"/>
      <c r="AS954" s="37"/>
      <c r="AT954" s="37"/>
      <c r="AU954" s="37"/>
      <c r="AV954" s="37"/>
      <c r="AW954" s="37"/>
      <c r="AX954" s="37"/>
      <c r="AY954" s="37"/>
      <c r="AZ954" s="37"/>
      <c r="BA954" s="37"/>
      <c r="BB954" s="37"/>
      <c r="BC954" s="37"/>
      <c r="BD954" s="37"/>
      <c r="BE954" s="37"/>
      <c r="BF954" s="37"/>
      <c r="BG954" s="37"/>
      <c r="BH954" s="37"/>
      <c r="BI954" s="37"/>
      <c r="BJ954" s="37"/>
      <c r="BK954" s="37"/>
      <c r="BL954" s="37"/>
      <c r="BM954" s="37"/>
      <c r="BN954" s="37"/>
      <c r="BO954" s="37"/>
      <c r="BP954" s="37"/>
      <c r="BQ954" s="37"/>
      <c r="BR954" s="37"/>
      <c r="BS954" s="37"/>
      <c r="BT954" s="37"/>
      <c r="BU954" s="37"/>
      <c r="BV954" s="37"/>
      <c r="BW954" s="37"/>
      <c r="BX954" s="37"/>
      <c r="BY954" s="37"/>
      <c r="BZ954" s="37"/>
      <c r="CA954" s="37"/>
      <c r="CB954" s="37"/>
      <c r="CC954" s="37"/>
      <c r="CD954" s="37"/>
      <c r="CE954" s="37"/>
      <c r="CF954" s="37"/>
      <c r="CG954" s="37"/>
      <c r="CH954" s="37"/>
      <c r="CI954" s="37"/>
      <c r="CJ954" s="37"/>
      <c r="CK954" s="37"/>
      <c r="CL954" s="37"/>
      <c r="CM954" s="37"/>
      <c r="CN954" s="37"/>
      <c r="CO954" s="37"/>
      <c r="CP954" s="37"/>
      <c r="CQ954" s="37"/>
      <c r="CR954" s="37"/>
      <c r="CS954" s="37"/>
      <c r="CT954" s="37"/>
      <c r="CU954" s="37"/>
      <c r="CV954" s="37"/>
      <c r="CW954" s="37"/>
      <c r="CX954" s="37"/>
      <c r="CY954" s="37"/>
      <c r="CZ954" s="37"/>
      <c r="DA954" s="37"/>
      <c r="DB954" s="37"/>
      <c r="DC954" s="37"/>
      <c r="DD954" s="37"/>
      <c r="DE954" s="37"/>
      <c r="DF954" s="37"/>
      <c r="DG954" s="37"/>
      <c r="DH954" s="37"/>
      <c r="DI954" s="37"/>
      <c r="DJ954" s="37"/>
      <c r="DK954" s="37"/>
      <c r="DL954" s="37"/>
      <c r="DM954" s="37"/>
      <c r="DN954" s="37"/>
      <c r="DO954" s="37"/>
      <c r="DP954" s="37"/>
      <c r="DQ954" s="37"/>
      <c r="DR954" s="37"/>
      <c r="DS954" s="37"/>
      <c r="DT954" s="37"/>
      <c r="DU954" s="37"/>
      <c r="DV954" s="37"/>
      <c r="DW954" s="37"/>
      <c r="DX954" s="37"/>
      <c r="DY954" s="37"/>
      <c r="DZ954" s="37"/>
      <c r="EA954" s="37"/>
      <c r="EB954" s="37"/>
      <c r="EC954" s="37"/>
      <c r="ED954" s="37"/>
      <c r="EE954" s="37"/>
      <c r="EF954" s="37"/>
      <c r="EG954" s="37"/>
      <c r="EH954" s="37"/>
      <c r="EI954" s="37"/>
      <c r="EJ954" s="37"/>
      <c r="EK954" s="37"/>
      <c r="EL954" s="37"/>
      <c r="EM954" s="37"/>
      <c r="EN954" s="37"/>
      <c r="EO954" s="37"/>
      <c r="EP954" s="37"/>
      <c r="EQ954" s="37"/>
      <c r="ER954" s="37"/>
      <c r="ES954" s="37"/>
      <c r="ET954" s="37"/>
      <c r="EU954" s="37"/>
      <c r="EV954" s="37"/>
      <c r="EW954" s="37"/>
      <c r="EX954" s="37"/>
      <c r="EY954" s="37"/>
      <c r="EZ954" s="37"/>
      <c r="FA954" s="37"/>
      <c r="FB954" s="37"/>
      <c r="FC954" s="37"/>
      <c r="FD954" s="37"/>
      <c r="FE954" s="37"/>
      <c r="FF954" s="37"/>
      <c r="FG954" s="37"/>
      <c r="FH954" s="37"/>
      <c r="FI954" s="37"/>
      <c r="FJ954" s="37"/>
      <c r="FK954" s="37"/>
      <c r="FL954" s="37"/>
      <c r="FM954" s="37"/>
      <c r="FN954" s="37"/>
      <c r="FO954" s="37"/>
      <c r="FP954" s="37"/>
      <c r="FQ954" s="37"/>
      <c r="FR954" s="37"/>
      <c r="FS954" s="37"/>
      <c r="FT954" s="37"/>
      <c r="FU954" s="37"/>
      <c r="FV954" s="37"/>
      <c r="FW954" s="37"/>
      <c r="FX954" s="37"/>
      <c r="FY954" s="37"/>
      <c r="FZ954" s="37"/>
      <c r="GA954" s="37"/>
      <c r="GB954" s="37"/>
      <c r="GC954" s="37"/>
      <c r="GD954" s="37"/>
      <c r="GE954" s="37"/>
      <c r="GF954" s="37"/>
      <c r="GG954" s="37"/>
      <c r="GH954" s="37"/>
      <c r="GI954" s="37"/>
      <c r="GJ954" s="37"/>
      <c r="GK954" s="37"/>
      <c r="GL954" s="37"/>
      <c r="GM954" s="37"/>
      <c r="GN954" s="37"/>
      <c r="GO954" s="37"/>
      <c r="GP954" s="37"/>
      <c r="GQ954" s="37"/>
      <c r="GR954" s="37"/>
      <c r="GS954" s="37"/>
      <c r="GT954" s="37"/>
      <c r="GU954" s="37"/>
      <c r="GV954" s="37"/>
      <c r="GW954" s="37"/>
      <c r="GX954" s="37"/>
      <c r="GY954" s="37"/>
      <c r="GZ954" s="37"/>
      <c r="HA954" s="37"/>
    </row>
    <row r="955" spans="1:209" s="39" customFormat="1" x14ac:dyDescent="0.25">
      <c r="A955" s="50"/>
      <c r="B955" s="124"/>
      <c r="C955" s="125"/>
      <c r="D955" s="20"/>
      <c r="E955" s="20"/>
      <c r="F955" s="20"/>
      <c r="G955" s="37"/>
      <c r="H955" s="37"/>
      <c r="I955" s="37"/>
      <c r="J955" s="37"/>
      <c r="K955" s="37"/>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c r="AJ955" s="37"/>
      <c r="AK955" s="37"/>
      <c r="AL955" s="37"/>
      <c r="AM955" s="37"/>
      <c r="AN955" s="37"/>
      <c r="AO955" s="37"/>
      <c r="AP955" s="37"/>
      <c r="AQ955" s="37"/>
      <c r="AR955" s="37"/>
      <c r="AS955" s="37"/>
      <c r="AT955" s="37"/>
      <c r="AU955" s="37"/>
      <c r="AV955" s="37"/>
      <c r="AW955" s="37"/>
      <c r="AX955" s="37"/>
      <c r="AY955" s="37"/>
      <c r="AZ955" s="37"/>
      <c r="BA955" s="37"/>
      <c r="BB955" s="37"/>
      <c r="BC955" s="37"/>
      <c r="BD955" s="37"/>
      <c r="BE955" s="37"/>
      <c r="BF955" s="37"/>
      <c r="BG955" s="37"/>
      <c r="BH955" s="37"/>
      <c r="BI955" s="37"/>
      <c r="BJ955" s="37"/>
      <c r="BK955" s="37"/>
      <c r="BL955" s="37"/>
      <c r="BM955" s="37"/>
      <c r="BN955" s="37"/>
      <c r="BO955" s="37"/>
      <c r="BP955" s="37"/>
      <c r="BQ955" s="37"/>
      <c r="BR955" s="37"/>
      <c r="BS955" s="37"/>
      <c r="BT955" s="37"/>
      <c r="BU955" s="37"/>
      <c r="BV955" s="37"/>
      <c r="BW955" s="37"/>
      <c r="BX955" s="37"/>
      <c r="BY955" s="37"/>
      <c r="BZ955" s="37"/>
      <c r="CA955" s="37"/>
      <c r="CB955" s="37"/>
      <c r="CC955" s="37"/>
      <c r="CD955" s="37"/>
      <c r="CE955" s="37"/>
      <c r="CF955" s="37"/>
      <c r="CG955" s="37"/>
      <c r="CH955" s="37"/>
      <c r="CI955" s="37"/>
      <c r="CJ955" s="37"/>
      <c r="CK955" s="37"/>
      <c r="CL955" s="37"/>
      <c r="CM955" s="37"/>
      <c r="CN955" s="37"/>
      <c r="CO955" s="37"/>
      <c r="CP955" s="37"/>
      <c r="CQ955" s="37"/>
      <c r="CR955" s="37"/>
      <c r="CS955" s="37"/>
      <c r="CT955" s="37"/>
      <c r="CU955" s="37"/>
      <c r="CV955" s="37"/>
      <c r="CW955" s="37"/>
      <c r="CX955" s="37"/>
      <c r="CY955" s="37"/>
      <c r="CZ955" s="37"/>
      <c r="DA955" s="37"/>
      <c r="DB955" s="37"/>
      <c r="DC955" s="37"/>
      <c r="DD955" s="37"/>
      <c r="DE955" s="37"/>
      <c r="DF955" s="37"/>
      <c r="DG955" s="37"/>
      <c r="DH955" s="37"/>
      <c r="DI955" s="37"/>
      <c r="DJ955" s="37"/>
      <c r="DK955" s="37"/>
      <c r="DL955" s="37"/>
      <c r="DM955" s="37"/>
      <c r="DN955" s="37"/>
      <c r="DO955" s="37"/>
      <c r="DP955" s="37"/>
      <c r="DQ955" s="37"/>
      <c r="DR955" s="37"/>
      <c r="DS955" s="37"/>
      <c r="DT955" s="37"/>
      <c r="DU955" s="37"/>
      <c r="DV955" s="37"/>
      <c r="DW955" s="37"/>
      <c r="DX955" s="37"/>
      <c r="DY955" s="37"/>
      <c r="DZ955" s="37"/>
      <c r="EA955" s="37"/>
      <c r="EB955" s="37"/>
      <c r="EC955" s="37"/>
      <c r="ED955" s="37"/>
      <c r="EE955" s="37"/>
      <c r="EF955" s="37"/>
      <c r="EG955" s="37"/>
      <c r="EH955" s="37"/>
      <c r="EI955" s="37"/>
      <c r="EJ955" s="37"/>
      <c r="EK955" s="37"/>
      <c r="EL955" s="37"/>
      <c r="EM955" s="37"/>
      <c r="EN955" s="37"/>
      <c r="EO955" s="37"/>
      <c r="EP955" s="37"/>
      <c r="EQ955" s="37"/>
      <c r="ER955" s="37"/>
      <c r="ES955" s="37"/>
      <c r="ET955" s="37"/>
      <c r="EU955" s="37"/>
      <c r="EV955" s="37"/>
      <c r="EW955" s="37"/>
      <c r="EX955" s="37"/>
      <c r="EY955" s="37"/>
      <c r="EZ955" s="37"/>
      <c r="FA955" s="37"/>
      <c r="FB955" s="37"/>
      <c r="FC955" s="37"/>
      <c r="FD955" s="37"/>
      <c r="FE955" s="37"/>
      <c r="FF955" s="37"/>
      <c r="FG955" s="37"/>
      <c r="FH955" s="37"/>
      <c r="FI955" s="37"/>
      <c r="FJ955" s="37"/>
      <c r="FK955" s="37"/>
      <c r="FL955" s="37"/>
      <c r="FM955" s="37"/>
      <c r="FN955" s="37"/>
      <c r="FO955" s="37"/>
      <c r="FP955" s="37"/>
      <c r="FQ955" s="37"/>
      <c r="FR955" s="37"/>
      <c r="FS955" s="37"/>
      <c r="FT955" s="37"/>
      <c r="FU955" s="37"/>
      <c r="FV955" s="37"/>
      <c r="FW955" s="37"/>
      <c r="FX955" s="37"/>
      <c r="FY955" s="37"/>
      <c r="FZ955" s="37"/>
      <c r="GA955" s="37"/>
      <c r="GB955" s="37"/>
      <c r="GC955" s="37"/>
      <c r="GD955" s="37"/>
      <c r="GE955" s="37"/>
      <c r="GF955" s="37"/>
      <c r="GG955" s="37"/>
      <c r="GH955" s="37"/>
      <c r="GI955" s="37"/>
      <c r="GJ955" s="37"/>
      <c r="GK955" s="37"/>
      <c r="GL955" s="37"/>
      <c r="GM955" s="37"/>
      <c r="GN955" s="37"/>
      <c r="GO955" s="37"/>
      <c r="GP955" s="37"/>
      <c r="GQ955" s="37"/>
      <c r="GR955" s="37"/>
      <c r="GS955" s="37"/>
      <c r="GT955" s="37"/>
      <c r="GU955" s="37"/>
      <c r="GV955" s="37"/>
      <c r="GW955" s="37"/>
      <c r="GX955" s="37"/>
      <c r="GY955" s="37"/>
      <c r="GZ955" s="37"/>
      <c r="HA955" s="37"/>
    </row>
    <row r="956" spans="1:209" s="39" customFormat="1" x14ac:dyDescent="0.25">
      <c r="A956" s="50"/>
      <c r="B956" s="124"/>
      <c r="C956" s="125"/>
      <c r="D956" s="20"/>
      <c r="E956" s="20"/>
      <c r="F956" s="20"/>
      <c r="G956" s="37"/>
      <c r="H956" s="37"/>
      <c r="I956" s="37"/>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c r="AJ956" s="37"/>
      <c r="AK956" s="37"/>
      <c r="AL956" s="37"/>
      <c r="AM956" s="37"/>
      <c r="AN956" s="37"/>
      <c r="AO956" s="37"/>
      <c r="AP956" s="37"/>
      <c r="AQ956" s="37"/>
      <c r="AR956" s="37"/>
      <c r="AS956" s="37"/>
      <c r="AT956" s="37"/>
      <c r="AU956" s="37"/>
      <c r="AV956" s="37"/>
      <c r="AW956" s="37"/>
      <c r="AX956" s="37"/>
      <c r="AY956" s="37"/>
      <c r="AZ956" s="37"/>
      <c r="BA956" s="37"/>
      <c r="BB956" s="37"/>
      <c r="BC956" s="37"/>
      <c r="BD956" s="37"/>
      <c r="BE956" s="37"/>
      <c r="BF956" s="37"/>
      <c r="BG956" s="37"/>
      <c r="BH956" s="37"/>
      <c r="BI956" s="37"/>
      <c r="BJ956" s="37"/>
      <c r="BK956" s="37"/>
      <c r="BL956" s="37"/>
      <c r="BM956" s="37"/>
      <c r="BN956" s="37"/>
      <c r="BO956" s="37"/>
      <c r="BP956" s="37"/>
      <c r="BQ956" s="37"/>
      <c r="BR956" s="37"/>
      <c r="BS956" s="37"/>
      <c r="BT956" s="37"/>
      <c r="BU956" s="37"/>
      <c r="BV956" s="37"/>
      <c r="BW956" s="37"/>
      <c r="BX956" s="37"/>
      <c r="BY956" s="37"/>
      <c r="BZ956" s="37"/>
      <c r="CA956" s="37"/>
      <c r="CB956" s="37"/>
      <c r="CC956" s="37"/>
      <c r="CD956" s="37"/>
      <c r="CE956" s="37"/>
      <c r="CF956" s="37"/>
      <c r="CG956" s="37"/>
      <c r="CH956" s="37"/>
      <c r="CI956" s="37"/>
      <c r="CJ956" s="37"/>
      <c r="CK956" s="37"/>
      <c r="CL956" s="37"/>
      <c r="CM956" s="37"/>
      <c r="CN956" s="37"/>
      <c r="CO956" s="37"/>
      <c r="CP956" s="37"/>
      <c r="CQ956" s="37"/>
      <c r="CR956" s="37"/>
      <c r="CS956" s="37"/>
      <c r="CT956" s="37"/>
      <c r="CU956" s="37"/>
      <c r="CV956" s="37"/>
      <c r="CW956" s="37"/>
      <c r="CX956" s="37"/>
      <c r="CY956" s="37"/>
      <c r="CZ956" s="37"/>
      <c r="DA956" s="37"/>
      <c r="DB956" s="37"/>
      <c r="DC956" s="37"/>
      <c r="DD956" s="37"/>
      <c r="DE956" s="37"/>
      <c r="DF956" s="37"/>
      <c r="DG956" s="37"/>
      <c r="DH956" s="37"/>
      <c r="DI956" s="37"/>
      <c r="DJ956" s="37"/>
      <c r="DK956" s="37"/>
      <c r="DL956" s="37"/>
      <c r="DM956" s="37"/>
      <c r="DN956" s="37"/>
      <c r="DO956" s="37"/>
      <c r="DP956" s="37"/>
      <c r="DQ956" s="37"/>
      <c r="DR956" s="37"/>
      <c r="DS956" s="37"/>
      <c r="DT956" s="37"/>
      <c r="DU956" s="37"/>
      <c r="DV956" s="37"/>
      <c r="DW956" s="37"/>
      <c r="DX956" s="37"/>
      <c r="DY956" s="37"/>
      <c r="DZ956" s="37"/>
      <c r="EA956" s="37"/>
      <c r="EB956" s="37"/>
      <c r="EC956" s="37"/>
      <c r="ED956" s="37"/>
      <c r="EE956" s="37"/>
      <c r="EF956" s="37"/>
      <c r="EG956" s="37"/>
      <c r="EH956" s="37"/>
      <c r="EI956" s="37"/>
      <c r="EJ956" s="37"/>
      <c r="EK956" s="37"/>
      <c r="EL956" s="37"/>
      <c r="EM956" s="37"/>
      <c r="EN956" s="37"/>
      <c r="EO956" s="37"/>
      <c r="EP956" s="37"/>
      <c r="EQ956" s="37"/>
      <c r="ER956" s="37"/>
      <c r="ES956" s="37"/>
      <c r="ET956" s="37"/>
      <c r="EU956" s="37"/>
      <c r="EV956" s="37"/>
      <c r="EW956" s="37"/>
      <c r="EX956" s="37"/>
      <c r="EY956" s="37"/>
      <c r="EZ956" s="37"/>
      <c r="FA956" s="37"/>
      <c r="FB956" s="37"/>
      <c r="FC956" s="37"/>
      <c r="FD956" s="37"/>
      <c r="FE956" s="37"/>
      <c r="FF956" s="37"/>
      <c r="FG956" s="37"/>
      <c r="FH956" s="37"/>
      <c r="FI956" s="37"/>
      <c r="FJ956" s="37"/>
      <c r="FK956" s="37"/>
      <c r="FL956" s="37"/>
      <c r="FM956" s="37"/>
      <c r="FN956" s="37"/>
      <c r="FO956" s="37"/>
      <c r="FP956" s="37"/>
      <c r="FQ956" s="37"/>
      <c r="FR956" s="37"/>
      <c r="FS956" s="37"/>
      <c r="FT956" s="37"/>
      <c r="FU956" s="37"/>
      <c r="FV956" s="37"/>
      <c r="FW956" s="37"/>
      <c r="FX956" s="37"/>
      <c r="FY956" s="37"/>
      <c r="FZ956" s="37"/>
      <c r="GA956" s="37"/>
      <c r="GB956" s="37"/>
      <c r="GC956" s="37"/>
      <c r="GD956" s="37"/>
      <c r="GE956" s="37"/>
      <c r="GF956" s="37"/>
      <c r="GG956" s="37"/>
      <c r="GH956" s="37"/>
      <c r="GI956" s="37"/>
      <c r="GJ956" s="37"/>
      <c r="GK956" s="37"/>
      <c r="GL956" s="37"/>
      <c r="GM956" s="37"/>
      <c r="GN956" s="37"/>
      <c r="GO956" s="37"/>
      <c r="GP956" s="37"/>
      <c r="GQ956" s="37"/>
      <c r="GR956" s="37"/>
      <c r="GS956" s="37"/>
      <c r="GT956" s="37"/>
      <c r="GU956" s="37"/>
      <c r="GV956" s="37"/>
      <c r="GW956" s="37"/>
      <c r="GX956" s="37"/>
      <c r="GY956" s="37"/>
      <c r="GZ956" s="37"/>
      <c r="HA956" s="37"/>
    </row>
    <row r="957" spans="1:209" s="39" customFormat="1" ht="38.25" x14ac:dyDescent="0.25">
      <c r="A957" s="193" t="s">
        <v>847</v>
      </c>
      <c r="B957" s="194" t="s">
        <v>1</v>
      </c>
      <c r="C957" s="195" t="s">
        <v>135</v>
      </c>
      <c r="D957" s="196" t="s">
        <v>3</v>
      </c>
      <c r="E957" s="196" t="s">
        <v>4</v>
      </c>
      <c r="F957" s="196" t="s">
        <v>5</v>
      </c>
      <c r="G957" s="37"/>
      <c r="H957" s="37"/>
      <c r="I957" s="37"/>
      <c r="J957" s="37"/>
      <c r="K957" s="37"/>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c r="AJ957" s="37"/>
      <c r="AK957" s="37"/>
      <c r="AL957" s="37"/>
      <c r="AM957" s="37"/>
      <c r="AN957" s="37"/>
      <c r="AO957" s="37"/>
      <c r="AP957" s="37"/>
      <c r="AQ957" s="37"/>
      <c r="AR957" s="37"/>
      <c r="AS957" s="37"/>
      <c r="AT957" s="37"/>
      <c r="AU957" s="37"/>
      <c r="AV957" s="37"/>
      <c r="AW957" s="37"/>
      <c r="AX957" s="37"/>
      <c r="AY957" s="37"/>
      <c r="AZ957" s="37"/>
      <c r="BA957" s="37"/>
      <c r="BB957" s="37"/>
      <c r="BC957" s="37"/>
      <c r="BD957" s="37"/>
      <c r="BE957" s="37"/>
      <c r="BF957" s="37"/>
      <c r="BG957" s="37"/>
      <c r="BH957" s="37"/>
      <c r="BI957" s="37"/>
      <c r="BJ957" s="37"/>
      <c r="BK957" s="37"/>
      <c r="BL957" s="37"/>
      <c r="BM957" s="37"/>
      <c r="BN957" s="37"/>
      <c r="BO957" s="37"/>
      <c r="BP957" s="37"/>
      <c r="BQ957" s="37"/>
      <c r="BR957" s="37"/>
      <c r="BS957" s="37"/>
      <c r="BT957" s="37"/>
      <c r="BU957" s="37"/>
      <c r="BV957" s="37"/>
      <c r="BW957" s="37"/>
      <c r="BX957" s="37"/>
      <c r="BY957" s="37"/>
      <c r="BZ957" s="37"/>
      <c r="CA957" s="37"/>
      <c r="CB957" s="37"/>
      <c r="CC957" s="37"/>
      <c r="CD957" s="37"/>
      <c r="CE957" s="37"/>
      <c r="CF957" s="37"/>
      <c r="CG957" s="37"/>
      <c r="CH957" s="37"/>
      <c r="CI957" s="37"/>
      <c r="CJ957" s="37"/>
      <c r="CK957" s="37"/>
      <c r="CL957" s="37"/>
      <c r="CM957" s="37"/>
      <c r="CN957" s="37"/>
      <c r="CO957" s="37"/>
      <c r="CP957" s="37"/>
      <c r="CQ957" s="37"/>
      <c r="CR957" s="37"/>
      <c r="CS957" s="37"/>
      <c r="CT957" s="37"/>
      <c r="CU957" s="37"/>
      <c r="CV957" s="37"/>
      <c r="CW957" s="37"/>
      <c r="CX957" s="37"/>
      <c r="CY957" s="37"/>
      <c r="CZ957" s="37"/>
      <c r="DA957" s="37"/>
      <c r="DB957" s="37"/>
      <c r="DC957" s="37"/>
      <c r="DD957" s="37"/>
      <c r="DE957" s="37"/>
      <c r="DF957" s="37"/>
      <c r="DG957" s="37"/>
      <c r="DH957" s="37"/>
      <c r="DI957" s="37"/>
      <c r="DJ957" s="37"/>
      <c r="DK957" s="37"/>
      <c r="DL957" s="37"/>
      <c r="DM957" s="37"/>
      <c r="DN957" s="37"/>
      <c r="DO957" s="37"/>
      <c r="DP957" s="37"/>
      <c r="DQ957" s="37"/>
      <c r="DR957" s="37"/>
      <c r="DS957" s="37"/>
      <c r="DT957" s="37"/>
      <c r="DU957" s="37"/>
      <c r="DV957" s="37"/>
      <c r="DW957" s="37"/>
      <c r="DX957" s="37"/>
      <c r="DY957" s="37"/>
      <c r="DZ957" s="37"/>
      <c r="EA957" s="37"/>
      <c r="EB957" s="37"/>
      <c r="EC957" s="37"/>
      <c r="ED957" s="37"/>
      <c r="EE957" s="37"/>
      <c r="EF957" s="37"/>
      <c r="EG957" s="37"/>
      <c r="EH957" s="37"/>
      <c r="EI957" s="37"/>
      <c r="EJ957" s="37"/>
      <c r="EK957" s="37"/>
      <c r="EL957" s="37"/>
      <c r="EM957" s="37"/>
      <c r="EN957" s="37"/>
      <c r="EO957" s="37"/>
      <c r="EP957" s="37"/>
      <c r="EQ957" s="37"/>
      <c r="ER957" s="37"/>
      <c r="ES957" s="37"/>
      <c r="ET957" s="37"/>
      <c r="EU957" s="37"/>
      <c r="EV957" s="37"/>
      <c r="EW957" s="37"/>
      <c r="EX957" s="37"/>
      <c r="EY957" s="37"/>
      <c r="EZ957" s="37"/>
      <c r="FA957" s="37"/>
      <c r="FB957" s="37"/>
      <c r="FC957" s="37"/>
      <c r="FD957" s="37"/>
      <c r="FE957" s="37"/>
      <c r="FF957" s="37"/>
      <c r="FG957" s="37"/>
      <c r="FH957" s="37"/>
      <c r="FI957" s="37"/>
      <c r="FJ957" s="37"/>
      <c r="FK957" s="37"/>
      <c r="FL957" s="37"/>
      <c r="FM957" s="37"/>
      <c r="FN957" s="37"/>
      <c r="FO957" s="37"/>
      <c r="FP957" s="37"/>
      <c r="FQ957" s="37"/>
      <c r="FR957" s="37"/>
      <c r="FS957" s="37"/>
      <c r="FT957" s="37"/>
      <c r="FU957" s="37"/>
      <c r="FV957" s="37"/>
      <c r="FW957" s="37"/>
      <c r="FX957" s="37"/>
      <c r="FY957" s="37"/>
      <c r="FZ957" s="37"/>
      <c r="GA957" s="37"/>
      <c r="GB957" s="37"/>
      <c r="GC957" s="37"/>
      <c r="GD957" s="37"/>
      <c r="GE957" s="37"/>
      <c r="GF957" s="37"/>
      <c r="GG957" s="37"/>
      <c r="GH957" s="37"/>
      <c r="GI957" s="37"/>
      <c r="GJ957" s="37"/>
      <c r="GK957" s="37"/>
      <c r="GL957" s="37"/>
      <c r="GM957" s="37"/>
      <c r="GN957" s="37"/>
      <c r="GO957" s="37"/>
      <c r="GP957" s="37"/>
      <c r="GQ957" s="37"/>
      <c r="GR957" s="37"/>
      <c r="GS957" s="37"/>
      <c r="GT957" s="37"/>
      <c r="GU957" s="37"/>
      <c r="GV957" s="37"/>
      <c r="GW957" s="37"/>
      <c r="GX957" s="37"/>
      <c r="GY957" s="37"/>
      <c r="GZ957" s="37"/>
      <c r="HA957" s="37"/>
    </row>
    <row r="958" spans="1:209" s="39" customFormat="1" ht="34.5" customHeight="1" x14ac:dyDescent="0.25">
      <c r="A958" s="222" t="s">
        <v>833</v>
      </c>
      <c r="B958" s="197" t="s">
        <v>848</v>
      </c>
      <c r="C958" s="25">
        <f>51112+26249+13500+7286+5525+3675</f>
        <v>107347</v>
      </c>
      <c r="D958" s="10" t="s">
        <v>643</v>
      </c>
      <c r="E958" s="41" t="s">
        <v>103</v>
      </c>
      <c r="F958" s="41" t="s">
        <v>38</v>
      </c>
      <c r="G958" s="37"/>
      <c r="H958" s="37"/>
      <c r="I958" s="37"/>
      <c r="J958" s="37"/>
      <c r="K958" s="37"/>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37"/>
      <c r="AI958" s="37"/>
      <c r="AJ958" s="37"/>
      <c r="AK958" s="37"/>
      <c r="AL958" s="37"/>
      <c r="AM958" s="37"/>
      <c r="AN958" s="37"/>
      <c r="AO958" s="37"/>
      <c r="AP958" s="37"/>
      <c r="AQ958" s="37"/>
      <c r="AR958" s="37"/>
      <c r="AS958" s="37"/>
      <c r="AT958" s="37"/>
      <c r="AU958" s="37"/>
      <c r="AV958" s="37"/>
      <c r="AW958" s="37"/>
      <c r="AX958" s="37"/>
      <c r="AY958" s="37"/>
      <c r="AZ958" s="37"/>
      <c r="BA958" s="37"/>
      <c r="BB958" s="37"/>
      <c r="BC958" s="37"/>
      <c r="BD958" s="37"/>
      <c r="BE958" s="37"/>
      <c r="BF958" s="37"/>
      <c r="BG958" s="37"/>
      <c r="BH958" s="37"/>
      <c r="BI958" s="37"/>
      <c r="BJ958" s="37"/>
      <c r="BK958" s="37"/>
      <c r="BL958" s="37"/>
      <c r="BM958" s="37"/>
      <c r="BN958" s="37"/>
      <c r="BO958" s="37"/>
      <c r="BP958" s="37"/>
      <c r="BQ958" s="37"/>
      <c r="BR958" s="37"/>
      <c r="BS958" s="37"/>
      <c r="BT958" s="37"/>
      <c r="BU958" s="37"/>
      <c r="BV958" s="37"/>
      <c r="BW958" s="37"/>
      <c r="BX958" s="37"/>
      <c r="BY958" s="37"/>
      <c r="BZ958" s="37"/>
      <c r="CA958" s="37"/>
      <c r="CB958" s="37"/>
      <c r="CC958" s="37"/>
      <c r="CD958" s="37"/>
      <c r="CE958" s="37"/>
      <c r="CF958" s="37"/>
      <c r="CG958" s="37"/>
      <c r="CH958" s="37"/>
      <c r="CI958" s="37"/>
      <c r="CJ958" s="37"/>
      <c r="CK958" s="37"/>
      <c r="CL958" s="37"/>
      <c r="CM958" s="37"/>
      <c r="CN958" s="37"/>
      <c r="CO958" s="37"/>
      <c r="CP958" s="37"/>
      <c r="CQ958" s="37"/>
      <c r="CR958" s="37"/>
      <c r="CS958" s="37"/>
      <c r="CT958" s="37"/>
      <c r="CU958" s="37"/>
      <c r="CV958" s="37"/>
      <c r="CW958" s="37"/>
      <c r="CX958" s="37"/>
      <c r="CY958" s="37"/>
      <c r="CZ958" s="37"/>
      <c r="DA958" s="37"/>
      <c r="DB958" s="37"/>
      <c r="DC958" s="37"/>
      <c r="DD958" s="37"/>
      <c r="DE958" s="37"/>
      <c r="DF958" s="37"/>
      <c r="DG958" s="37"/>
      <c r="DH958" s="37"/>
      <c r="DI958" s="37"/>
      <c r="DJ958" s="37"/>
      <c r="DK958" s="37"/>
      <c r="DL958" s="37"/>
      <c r="DM958" s="37"/>
      <c r="DN958" s="37"/>
      <c r="DO958" s="37"/>
      <c r="DP958" s="37"/>
      <c r="DQ958" s="37"/>
      <c r="DR958" s="37"/>
      <c r="DS958" s="37"/>
      <c r="DT958" s="37"/>
      <c r="DU958" s="37"/>
      <c r="DV958" s="37"/>
      <c r="DW958" s="37"/>
      <c r="DX958" s="37"/>
      <c r="DY958" s="37"/>
      <c r="DZ958" s="37"/>
      <c r="EA958" s="37"/>
      <c r="EB958" s="37"/>
      <c r="EC958" s="37"/>
      <c r="ED958" s="37"/>
      <c r="EE958" s="37"/>
      <c r="EF958" s="37"/>
      <c r="EG958" s="37"/>
      <c r="EH958" s="37"/>
      <c r="EI958" s="37"/>
      <c r="EJ958" s="37"/>
      <c r="EK958" s="37"/>
      <c r="EL958" s="37"/>
      <c r="EM958" s="37"/>
      <c r="EN958" s="37"/>
      <c r="EO958" s="37"/>
      <c r="EP958" s="37"/>
      <c r="EQ958" s="37"/>
      <c r="ER958" s="37"/>
      <c r="ES958" s="37"/>
      <c r="ET958" s="37"/>
      <c r="EU958" s="37"/>
      <c r="EV958" s="37"/>
      <c r="EW958" s="37"/>
      <c r="EX958" s="37"/>
      <c r="EY958" s="37"/>
      <c r="EZ958" s="37"/>
      <c r="FA958" s="37"/>
      <c r="FB958" s="37"/>
      <c r="FC958" s="37"/>
      <c r="FD958" s="37"/>
      <c r="FE958" s="37"/>
      <c r="FF958" s="37"/>
      <c r="FG958" s="37"/>
      <c r="FH958" s="37"/>
      <c r="FI958" s="37"/>
      <c r="FJ958" s="37"/>
      <c r="FK958" s="37"/>
      <c r="FL958" s="37"/>
      <c r="FM958" s="37"/>
      <c r="FN958" s="37"/>
      <c r="FO958" s="37"/>
      <c r="FP958" s="37"/>
      <c r="FQ958" s="37"/>
      <c r="FR958" s="37"/>
      <c r="FS958" s="37"/>
      <c r="FT958" s="37"/>
      <c r="FU958" s="37"/>
      <c r="FV958" s="37"/>
      <c r="FW958" s="37"/>
      <c r="FX958" s="37"/>
      <c r="FY958" s="37"/>
      <c r="FZ958" s="37"/>
      <c r="GA958" s="37"/>
      <c r="GB958" s="37"/>
      <c r="GC958" s="37"/>
      <c r="GD958" s="37"/>
      <c r="GE958" s="37"/>
      <c r="GF958" s="37"/>
      <c r="GG958" s="37"/>
      <c r="GH958" s="37"/>
      <c r="GI958" s="37"/>
      <c r="GJ958" s="37"/>
      <c r="GK958" s="37"/>
      <c r="GL958" s="37"/>
      <c r="GM958" s="37"/>
      <c r="GN958" s="37"/>
      <c r="GO958" s="37"/>
      <c r="GP958" s="37"/>
      <c r="GQ958" s="37"/>
      <c r="GR958" s="37"/>
      <c r="GS958" s="37"/>
      <c r="GT958" s="37"/>
      <c r="GU958" s="37"/>
      <c r="GV958" s="37"/>
      <c r="GW958" s="37"/>
      <c r="GX958" s="37"/>
      <c r="GY958" s="37"/>
      <c r="GZ958" s="37"/>
      <c r="HA958" s="37"/>
    </row>
    <row r="959" spans="1:209" s="39" customFormat="1" ht="26.25" customHeight="1" x14ac:dyDescent="0.25">
      <c r="A959" s="40" t="s">
        <v>857</v>
      </c>
      <c r="B959" s="197"/>
      <c r="C959" s="25"/>
      <c r="D959" s="10"/>
      <c r="E959" s="41"/>
      <c r="F959" s="41"/>
      <c r="G959" s="37"/>
      <c r="H959" s="37"/>
      <c r="I959" s="37"/>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c r="AJ959" s="37"/>
      <c r="AK959" s="37"/>
      <c r="AL959" s="37"/>
      <c r="AM959" s="37"/>
      <c r="AN959" s="37"/>
      <c r="AO959" s="37"/>
      <c r="AP959" s="37"/>
      <c r="AQ959" s="37"/>
      <c r="AR959" s="37"/>
      <c r="AS959" s="37"/>
      <c r="AT959" s="37"/>
      <c r="AU959" s="37"/>
      <c r="AV959" s="37"/>
      <c r="AW959" s="37"/>
      <c r="AX959" s="37"/>
      <c r="AY959" s="37"/>
      <c r="AZ959" s="37"/>
      <c r="BA959" s="37"/>
      <c r="BB959" s="37"/>
      <c r="BC959" s="37"/>
      <c r="BD959" s="37"/>
      <c r="BE959" s="37"/>
      <c r="BF959" s="37"/>
      <c r="BG959" s="37"/>
      <c r="BH959" s="37"/>
      <c r="BI959" s="37"/>
      <c r="BJ959" s="37"/>
      <c r="BK959" s="37"/>
      <c r="BL959" s="37"/>
      <c r="BM959" s="37"/>
      <c r="BN959" s="37"/>
      <c r="BO959" s="37"/>
      <c r="BP959" s="37"/>
      <c r="BQ959" s="37"/>
      <c r="BR959" s="37"/>
      <c r="BS959" s="37"/>
      <c r="BT959" s="37"/>
      <c r="BU959" s="37"/>
      <c r="BV959" s="37"/>
      <c r="BW959" s="37"/>
      <c r="BX959" s="37"/>
      <c r="BY959" s="37"/>
      <c r="BZ959" s="37"/>
      <c r="CA959" s="37"/>
      <c r="CB959" s="37"/>
      <c r="CC959" s="37"/>
      <c r="CD959" s="37"/>
      <c r="CE959" s="37"/>
      <c r="CF959" s="37"/>
      <c r="CG959" s="37"/>
      <c r="CH959" s="37"/>
      <c r="CI959" s="37"/>
      <c r="CJ959" s="37"/>
      <c r="CK959" s="37"/>
      <c r="CL959" s="37"/>
      <c r="CM959" s="37"/>
      <c r="CN959" s="37"/>
      <c r="CO959" s="37"/>
      <c r="CP959" s="37"/>
      <c r="CQ959" s="37"/>
      <c r="CR959" s="37"/>
      <c r="CS959" s="37"/>
      <c r="CT959" s="37"/>
      <c r="CU959" s="37"/>
      <c r="CV959" s="37"/>
      <c r="CW959" s="37"/>
      <c r="CX959" s="37"/>
      <c r="CY959" s="37"/>
      <c r="CZ959" s="37"/>
      <c r="DA959" s="37"/>
      <c r="DB959" s="37"/>
      <c r="DC959" s="37"/>
      <c r="DD959" s="37"/>
      <c r="DE959" s="37"/>
      <c r="DF959" s="37"/>
      <c r="DG959" s="37"/>
      <c r="DH959" s="37"/>
      <c r="DI959" s="37"/>
      <c r="DJ959" s="37"/>
      <c r="DK959" s="37"/>
      <c r="DL959" s="37"/>
      <c r="DM959" s="37"/>
      <c r="DN959" s="37"/>
      <c r="DO959" s="37"/>
      <c r="DP959" s="37"/>
      <c r="DQ959" s="37"/>
      <c r="DR959" s="37"/>
      <c r="DS959" s="37"/>
      <c r="DT959" s="37"/>
      <c r="DU959" s="37"/>
      <c r="DV959" s="37"/>
      <c r="DW959" s="37"/>
      <c r="DX959" s="37"/>
      <c r="DY959" s="37"/>
      <c r="DZ959" s="37"/>
      <c r="EA959" s="37"/>
      <c r="EB959" s="37"/>
      <c r="EC959" s="37"/>
      <c r="ED959" s="37"/>
      <c r="EE959" s="37"/>
      <c r="EF959" s="37"/>
      <c r="EG959" s="37"/>
      <c r="EH959" s="37"/>
      <c r="EI959" s="37"/>
      <c r="EJ959" s="37"/>
      <c r="EK959" s="37"/>
      <c r="EL959" s="37"/>
      <c r="EM959" s="37"/>
      <c r="EN959" s="37"/>
      <c r="EO959" s="37"/>
      <c r="EP959" s="37"/>
      <c r="EQ959" s="37"/>
      <c r="ER959" s="37"/>
      <c r="ES959" s="37"/>
      <c r="ET959" s="37"/>
      <c r="EU959" s="37"/>
      <c r="EV959" s="37"/>
      <c r="EW959" s="37"/>
      <c r="EX959" s="37"/>
      <c r="EY959" s="37"/>
      <c r="EZ959" s="37"/>
      <c r="FA959" s="37"/>
      <c r="FB959" s="37"/>
      <c r="FC959" s="37"/>
      <c r="FD959" s="37"/>
      <c r="FE959" s="37"/>
      <c r="FF959" s="37"/>
      <c r="FG959" s="37"/>
      <c r="FH959" s="37"/>
      <c r="FI959" s="37"/>
      <c r="FJ959" s="37"/>
      <c r="FK959" s="37"/>
      <c r="FL959" s="37"/>
      <c r="FM959" s="37"/>
      <c r="FN959" s="37"/>
      <c r="FO959" s="37"/>
      <c r="FP959" s="37"/>
      <c r="FQ959" s="37"/>
      <c r="FR959" s="37"/>
      <c r="FS959" s="37"/>
      <c r="FT959" s="37"/>
      <c r="FU959" s="37"/>
      <c r="FV959" s="37"/>
      <c r="FW959" s="37"/>
      <c r="FX959" s="37"/>
      <c r="FY959" s="37"/>
      <c r="FZ959" s="37"/>
      <c r="GA959" s="37"/>
      <c r="GB959" s="37"/>
      <c r="GC959" s="37"/>
      <c r="GD959" s="37"/>
      <c r="GE959" s="37"/>
      <c r="GF959" s="37"/>
      <c r="GG959" s="37"/>
      <c r="GH959" s="37"/>
      <c r="GI959" s="37"/>
      <c r="GJ959" s="37"/>
      <c r="GK959" s="37"/>
      <c r="GL959" s="37"/>
      <c r="GM959" s="37"/>
      <c r="GN959" s="37"/>
      <c r="GO959" s="37"/>
      <c r="GP959" s="37"/>
      <c r="GQ959" s="37"/>
      <c r="GR959" s="37"/>
      <c r="GS959" s="37"/>
      <c r="GT959" s="37"/>
      <c r="GU959" s="37"/>
      <c r="GV959" s="37"/>
      <c r="GW959" s="37"/>
      <c r="GX959" s="37"/>
      <c r="GY959" s="37"/>
      <c r="GZ959" s="37"/>
      <c r="HA959" s="37"/>
    </row>
    <row r="960" spans="1:209" s="39" customFormat="1" ht="23.25" customHeight="1" x14ac:dyDescent="0.25">
      <c r="A960" s="40" t="s">
        <v>885</v>
      </c>
      <c r="B960" s="197"/>
      <c r="C960" s="25"/>
      <c r="D960" s="10"/>
      <c r="E960" s="41"/>
      <c r="F960" s="41"/>
      <c r="G960" s="37"/>
      <c r="H960" s="37"/>
      <c r="I960" s="37"/>
      <c r="J960" s="37"/>
      <c r="K960" s="37"/>
      <c r="L960" s="37"/>
      <c r="M960" s="37"/>
      <c r="N960" s="37"/>
      <c r="O960" s="37"/>
      <c r="P960" s="37"/>
      <c r="Q960" s="37"/>
      <c r="R960" s="37"/>
      <c r="S960" s="37"/>
      <c r="T960" s="37"/>
      <c r="U960" s="37"/>
      <c r="V960" s="37"/>
      <c r="W960" s="37"/>
      <c r="X960" s="37"/>
      <c r="Y960" s="37"/>
      <c r="Z960" s="37"/>
      <c r="AA960" s="37"/>
      <c r="AB960" s="37"/>
      <c r="AC960" s="37"/>
      <c r="AD960" s="37"/>
      <c r="AE960" s="37"/>
      <c r="AF960" s="37"/>
      <c r="AG960" s="37"/>
      <c r="AH960" s="37"/>
      <c r="AI960" s="37"/>
      <c r="AJ960" s="37"/>
      <c r="AK960" s="37"/>
      <c r="AL960" s="37"/>
      <c r="AM960" s="37"/>
      <c r="AN960" s="37"/>
      <c r="AO960" s="37"/>
      <c r="AP960" s="37"/>
      <c r="AQ960" s="37"/>
      <c r="AR960" s="37"/>
      <c r="AS960" s="37"/>
      <c r="AT960" s="37"/>
      <c r="AU960" s="37"/>
      <c r="AV960" s="37"/>
      <c r="AW960" s="37"/>
      <c r="AX960" s="37"/>
      <c r="AY960" s="37"/>
      <c r="AZ960" s="37"/>
      <c r="BA960" s="37"/>
      <c r="BB960" s="37"/>
      <c r="BC960" s="37"/>
      <c r="BD960" s="37"/>
      <c r="BE960" s="37"/>
      <c r="BF960" s="37"/>
      <c r="BG960" s="37"/>
      <c r="BH960" s="37"/>
      <c r="BI960" s="37"/>
      <c r="BJ960" s="37"/>
      <c r="BK960" s="37"/>
      <c r="BL960" s="37"/>
      <c r="BM960" s="37"/>
      <c r="BN960" s="37"/>
      <c r="BO960" s="37"/>
      <c r="BP960" s="37"/>
      <c r="BQ960" s="37"/>
      <c r="BR960" s="37"/>
      <c r="BS960" s="37"/>
      <c r="BT960" s="37"/>
      <c r="BU960" s="37"/>
      <c r="BV960" s="37"/>
      <c r="BW960" s="37"/>
      <c r="BX960" s="37"/>
      <c r="BY960" s="37"/>
      <c r="BZ960" s="37"/>
      <c r="CA960" s="37"/>
      <c r="CB960" s="37"/>
      <c r="CC960" s="37"/>
      <c r="CD960" s="37"/>
      <c r="CE960" s="37"/>
      <c r="CF960" s="37"/>
      <c r="CG960" s="37"/>
      <c r="CH960" s="37"/>
      <c r="CI960" s="37"/>
      <c r="CJ960" s="37"/>
      <c r="CK960" s="37"/>
      <c r="CL960" s="37"/>
      <c r="CM960" s="37"/>
      <c r="CN960" s="37"/>
      <c r="CO960" s="37"/>
      <c r="CP960" s="37"/>
      <c r="CQ960" s="37"/>
      <c r="CR960" s="37"/>
      <c r="CS960" s="37"/>
      <c r="CT960" s="37"/>
      <c r="CU960" s="37"/>
      <c r="CV960" s="37"/>
      <c r="CW960" s="37"/>
      <c r="CX960" s="37"/>
      <c r="CY960" s="37"/>
      <c r="CZ960" s="37"/>
      <c r="DA960" s="37"/>
      <c r="DB960" s="37"/>
      <c r="DC960" s="37"/>
      <c r="DD960" s="37"/>
      <c r="DE960" s="37"/>
      <c r="DF960" s="37"/>
      <c r="DG960" s="37"/>
      <c r="DH960" s="37"/>
      <c r="DI960" s="37"/>
      <c r="DJ960" s="37"/>
      <c r="DK960" s="37"/>
      <c r="DL960" s="37"/>
      <c r="DM960" s="37"/>
      <c r="DN960" s="37"/>
      <c r="DO960" s="37"/>
      <c r="DP960" s="37"/>
      <c r="DQ960" s="37"/>
      <c r="DR960" s="37"/>
      <c r="DS960" s="37"/>
      <c r="DT960" s="37"/>
      <c r="DU960" s="37"/>
      <c r="DV960" s="37"/>
      <c r="DW960" s="37"/>
      <c r="DX960" s="37"/>
      <c r="DY960" s="37"/>
      <c r="DZ960" s="37"/>
      <c r="EA960" s="37"/>
      <c r="EB960" s="37"/>
      <c r="EC960" s="37"/>
      <c r="ED960" s="37"/>
      <c r="EE960" s="37"/>
      <c r="EF960" s="37"/>
      <c r="EG960" s="37"/>
      <c r="EH960" s="37"/>
      <c r="EI960" s="37"/>
      <c r="EJ960" s="37"/>
      <c r="EK960" s="37"/>
      <c r="EL960" s="37"/>
      <c r="EM960" s="37"/>
      <c r="EN960" s="37"/>
      <c r="EO960" s="37"/>
      <c r="EP960" s="37"/>
      <c r="EQ960" s="37"/>
      <c r="ER960" s="37"/>
      <c r="ES960" s="37"/>
      <c r="ET960" s="37"/>
      <c r="EU960" s="37"/>
      <c r="EV960" s="37"/>
      <c r="EW960" s="37"/>
      <c r="EX960" s="37"/>
      <c r="EY960" s="37"/>
      <c r="EZ960" s="37"/>
      <c r="FA960" s="37"/>
      <c r="FB960" s="37"/>
      <c r="FC960" s="37"/>
      <c r="FD960" s="37"/>
      <c r="FE960" s="37"/>
      <c r="FF960" s="37"/>
      <c r="FG960" s="37"/>
      <c r="FH960" s="37"/>
      <c r="FI960" s="37"/>
      <c r="FJ960" s="37"/>
      <c r="FK960" s="37"/>
      <c r="FL960" s="37"/>
      <c r="FM960" s="37"/>
      <c r="FN960" s="37"/>
      <c r="FO960" s="37"/>
      <c r="FP960" s="37"/>
      <c r="FQ960" s="37"/>
      <c r="FR960" s="37"/>
      <c r="FS960" s="37"/>
      <c r="FT960" s="37"/>
      <c r="FU960" s="37"/>
      <c r="FV960" s="37"/>
      <c r="FW960" s="37"/>
      <c r="FX960" s="37"/>
      <c r="FY960" s="37"/>
      <c r="FZ960" s="37"/>
      <c r="GA960" s="37"/>
      <c r="GB960" s="37"/>
      <c r="GC960" s="37"/>
      <c r="GD960" s="37"/>
      <c r="GE960" s="37"/>
      <c r="GF960" s="37"/>
      <c r="GG960" s="37"/>
      <c r="GH960" s="37"/>
      <c r="GI960" s="37"/>
      <c r="GJ960" s="37"/>
      <c r="GK960" s="37"/>
      <c r="GL960" s="37"/>
      <c r="GM960" s="37"/>
      <c r="GN960" s="37"/>
      <c r="GO960" s="37"/>
      <c r="GP960" s="37"/>
      <c r="GQ960" s="37"/>
      <c r="GR960" s="37"/>
      <c r="GS960" s="37"/>
      <c r="GT960" s="37"/>
      <c r="GU960" s="37"/>
      <c r="GV960" s="37"/>
      <c r="GW960" s="37"/>
      <c r="GX960" s="37"/>
      <c r="GY960" s="37"/>
      <c r="GZ960" s="37"/>
      <c r="HA960" s="37"/>
    </row>
    <row r="961" spans="1:209" s="39" customFormat="1" ht="23.25" customHeight="1" x14ac:dyDescent="0.25">
      <c r="A961" s="40" t="s">
        <v>939</v>
      </c>
      <c r="B961" s="197"/>
      <c r="C961" s="25"/>
      <c r="D961" s="10"/>
      <c r="E961" s="41"/>
      <c r="F961" s="41"/>
      <c r="G961" s="37"/>
      <c r="H961" s="37"/>
      <c r="I961" s="37"/>
      <c r="J961" s="37"/>
      <c r="K961" s="37"/>
      <c r="L961" s="37"/>
      <c r="M961" s="37"/>
      <c r="N961" s="37"/>
      <c r="O961" s="37"/>
      <c r="P961" s="37"/>
      <c r="Q961" s="37"/>
      <c r="R961" s="37"/>
      <c r="S961" s="37"/>
      <c r="T961" s="37"/>
      <c r="U961" s="37"/>
      <c r="V961" s="37"/>
      <c r="W961" s="37"/>
      <c r="X961" s="37"/>
      <c r="Y961" s="37"/>
      <c r="Z961" s="37"/>
      <c r="AA961" s="37"/>
      <c r="AB961" s="37"/>
      <c r="AC961" s="37"/>
      <c r="AD961" s="37"/>
      <c r="AE961" s="37"/>
      <c r="AF961" s="37"/>
      <c r="AG961" s="37"/>
      <c r="AH961" s="37"/>
      <c r="AI961" s="37"/>
      <c r="AJ961" s="37"/>
      <c r="AK961" s="37"/>
      <c r="AL961" s="37"/>
      <c r="AM961" s="37"/>
      <c r="AN961" s="37"/>
      <c r="AO961" s="37"/>
      <c r="AP961" s="37"/>
      <c r="AQ961" s="37"/>
      <c r="AR961" s="37"/>
      <c r="AS961" s="37"/>
      <c r="AT961" s="37"/>
      <c r="AU961" s="37"/>
      <c r="AV961" s="37"/>
      <c r="AW961" s="37"/>
      <c r="AX961" s="37"/>
      <c r="AY961" s="37"/>
      <c r="AZ961" s="37"/>
      <c r="BA961" s="37"/>
      <c r="BB961" s="37"/>
      <c r="BC961" s="37"/>
      <c r="BD961" s="37"/>
      <c r="BE961" s="37"/>
      <c r="BF961" s="37"/>
      <c r="BG961" s="37"/>
      <c r="BH961" s="37"/>
      <c r="BI961" s="37"/>
      <c r="BJ961" s="37"/>
      <c r="BK961" s="37"/>
      <c r="BL961" s="37"/>
      <c r="BM961" s="37"/>
      <c r="BN961" s="37"/>
      <c r="BO961" s="37"/>
      <c r="BP961" s="37"/>
      <c r="BQ961" s="37"/>
      <c r="BR961" s="37"/>
      <c r="BS961" s="37"/>
      <c r="BT961" s="37"/>
      <c r="BU961" s="37"/>
      <c r="BV961" s="37"/>
      <c r="BW961" s="37"/>
      <c r="BX961" s="37"/>
      <c r="BY961" s="37"/>
      <c r="BZ961" s="37"/>
      <c r="CA961" s="37"/>
      <c r="CB961" s="37"/>
      <c r="CC961" s="37"/>
      <c r="CD961" s="37"/>
      <c r="CE961" s="37"/>
      <c r="CF961" s="37"/>
      <c r="CG961" s="37"/>
      <c r="CH961" s="37"/>
      <c r="CI961" s="37"/>
      <c r="CJ961" s="37"/>
      <c r="CK961" s="37"/>
      <c r="CL961" s="37"/>
      <c r="CM961" s="37"/>
      <c r="CN961" s="37"/>
      <c r="CO961" s="37"/>
      <c r="CP961" s="37"/>
      <c r="CQ961" s="37"/>
      <c r="CR961" s="37"/>
      <c r="CS961" s="37"/>
      <c r="CT961" s="37"/>
      <c r="CU961" s="37"/>
      <c r="CV961" s="37"/>
      <c r="CW961" s="37"/>
      <c r="CX961" s="37"/>
      <c r="CY961" s="37"/>
      <c r="CZ961" s="37"/>
      <c r="DA961" s="37"/>
      <c r="DB961" s="37"/>
      <c r="DC961" s="37"/>
      <c r="DD961" s="37"/>
      <c r="DE961" s="37"/>
      <c r="DF961" s="37"/>
      <c r="DG961" s="37"/>
      <c r="DH961" s="37"/>
      <c r="DI961" s="37"/>
      <c r="DJ961" s="37"/>
      <c r="DK961" s="37"/>
      <c r="DL961" s="37"/>
      <c r="DM961" s="37"/>
      <c r="DN961" s="37"/>
      <c r="DO961" s="37"/>
      <c r="DP961" s="37"/>
      <c r="DQ961" s="37"/>
      <c r="DR961" s="37"/>
      <c r="DS961" s="37"/>
      <c r="DT961" s="37"/>
      <c r="DU961" s="37"/>
      <c r="DV961" s="37"/>
      <c r="DW961" s="37"/>
      <c r="DX961" s="37"/>
      <c r="DY961" s="37"/>
      <c r="DZ961" s="37"/>
      <c r="EA961" s="37"/>
      <c r="EB961" s="37"/>
      <c r="EC961" s="37"/>
      <c r="ED961" s="37"/>
      <c r="EE961" s="37"/>
      <c r="EF961" s="37"/>
      <c r="EG961" s="37"/>
      <c r="EH961" s="37"/>
      <c r="EI961" s="37"/>
      <c r="EJ961" s="37"/>
      <c r="EK961" s="37"/>
      <c r="EL961" s="37"/>
      <c r="EM961" s="37"/>
      <c r="EN961" s="37"/>
      <c r="EO961" s="37"/>
      <c r="EP961" s="37"/>
      <c r="EQ961" s="37"/>
      <c r="ER961" s="37"/>
      <c r="ES961" s="37"/>
      <c r="ET961" s="37"/>
      <c r="EU961" s="37"/>
      <c r="EV961" s="37"/>
      <c r="EW961" s="37"/>
      <c r="EX961" s="37"/>
      <c r="EY961" s="37"/>
      <c r="EZ961" s="37"/>
      <c r="FA961" s="37"/>
      <c r="FB961" s="37"/>
      <c r="FC961" s="37"/>
      <c r="FD961" s="37"/>
      <c r="FE961" s="37"/>
      <c r="FF961" s="37"/>
      <c r="FG961" s="37"/>
      <c r="FH961" s="37"/>
      <c r="FI961" s="37"/>
      <c r="FJ961" s="37"/>
      <c r="FK961" s="37"/>
      <c r="FL961" s="37"/>
      <c r="FM961" s="37"/>
      <c r="FN961" s="37"/>
      <c r="FO961" s="37"/>
      <c r="FP961" s="37"/>
      <c r="FQ961" s="37"/>
      <c r="FR961" s="37"/>
      <c r="FS961" s="37"/>
      <c r="FT961" s="37"/>
      <c r="FU961" s="37"/>
      <c r="FV961" s="37"/>
      <c r="FW961" s="37"/>
      <c r="FX961" s="37"/>
      <c r="FY961" s="37"/>
      <c r="FZ961" s="37"/>
      <c r="GA961" s="37"/>
      <c r="GB961" s="37"/>
      <c r="GC961" s="37"/>
      <c r="GD961" s="37"/>
      <c r="GE961" s="37"/>
      <c r="GF961" s="37"/>
      <c r="GG961" s="37"/>
      <c r="GH961" s="37"/>
      <c r="GI961" s="37"/>
      <c r="GJ961" s="37"/>
      <c r="GK961" s="37"/>
      <c r="GL961" s="37"/>
      <c r="GM961" s="37"/>
      <c r="GN961" s="37"/>
      <c r="GO961" s="37"/>
      <c r="GP961" s="37"/>
      <c r="GQ961" s="37"/>
      <c r="GR961" s="37"/>
      <c r="GS961" s="37"/>
      <c r="GT961" s="37"/>
      <c r="GU961" s="37"/>
      <c r="GV961" s="37"/>
      <c r="GW961" s="37"/>
      <c r="GX961" s="37"/>
      <c r="GY961" s="37"/>
      <c r="GZ961" s="37"/>
      <c r="HA961" s="37"/>
    </row>
    <row r="962" spans="1:209" s="39" customFormat="1" ht="23.25" customHeight="1" x14ac:dyDescent="0.25">
      <c r="A962" s="40" t="s">
        <v>940</v>
      </c>
      <c r="B962" s="197"/>
      <c r="C962" s="25"/>
      <c r="D962" s="10"/>
      <c r="E962" s="41"/>
      <c r="F962" s="41"/>
      <c r="G962" s="37"/>
      <c r="H962" s="37"/>
      <c r="I962" s="37"/>
      <c r="J962" s="37"/>
      <c r="K962" s="37"/>
      <c r="L962" s="37"/>
      <c r="M962" s="37"/>
      <c r="N962" s="37"/>
      <c r="O962" s="37"/>
      <c r="P962" s="37"/>
      <c r="Q962" s="37"/>
      <c r="R962" s="37"/>
      <c r="S962" s="37"/>
      <c r="T962" s="37"/>
      <c r="U962" s="37"/>
      <c r="V962" s="37"/>
      <c r="W962" s="37"/>
      <c r="X962" s="37"/>
      <c r="Y962" s="37"/>
      <c r="Z962" s="37"/>
      <c r="AA962" s="37"/>
      <c r="AB962" s="37"/>
      <c r="AC962" s="37"/>
      <c r="AD962" s="37"/>
      <c r="AE962" s="37"/>
      <c r="AF962" s="37"/>
      <c r="AG962" s="37"/>
      <c r="AH962" s="37"/>
      <c r="AI962" s="37"/>
      <c r="AJ962" s="37"/>
      <c r="AK962" s="37"/>
      <c r="AL962" s="37"/>
      <c r="AM962" s="37"/>
      <c r="AN962" s="37"/>
      <c r="AO962" s="37"/>
      <c r="AP962" s="37"/>
      <c r="AQ962" s="37"/>
      <c r="AR962" s="37"/>
      <c r="AS962" s="37"/>
      <c r="AT962" s="37"/>
      <c r="AU962" s="37"/>
      <c r="AV962" s="37"/>
      <c r="AW962" s="37"/>
      <c r="AX962" s="37"/>
      <c r="AY962" s="37"/>
      <c r="AZ962" s="37"/>
      <c r="BA962" s="37"/>
      <c r="BB962" s="37"/>
      <c r="BC962" s="37"/>
      <c r="BD962" s="37"/>
      <c r="BE962" s="37"/>
      <c r="BF962" s="37"/>
      <c r="BG962" s="37"/>
      <c r="BH962" s="37"/>
      <c r="BI962" s="37"/>
      <c r="BJ962" s="37"/>
      <c r="BK962" s="37"/>
      <c r="BL962" s="37"/>
      <c r="BM962" s="37"/>
      <c r="BN962" s="37"/>
      <c r="BO962" s="37"/>
      <c r="BP962" s="37"/>
      <c r="BQ962" s="37"/>
      <c r="BR962" s="37"/>
      <c r="BS962" s="37"/>
      <c r="BT962" s="37"/>
      <c r="BU962" s="37"/>
      <c r="BV962" s="37"/>
      <c r="BW962" s="37"/>
      <c r="BX962" s="37"/>
      <c r="BY962" s="37"/>
      <c r="BZ962" s="37"/>
      <c r="CA962" s="37"/>
      <c r="CB962" s="37"/>
      <c r="CC962" s="37"/>
      <c r="CD962" s="37"/>
      <c r="CE962" s="37"/>
      <c r="CF962" s="37"/>
      <c r="CG962" s="37"/>
      <c r="CH962" s="37"/>
      <c r="CI962" s="37"/>
      <c r="CJ962" s="37"/>
      <c r="CK962" s="37"/>
      <c r="CL962" s="37"/>
      <c r="CM962" s="37"/>
      <c r="CN962" s="37"/>
      <c r="CO962" s="37"/>
      <c r="CP962" s="37"/>
      <c r="CQ962" s="37"/>
      <c r="CR962" s="37"/>
      <c r="CS962" s="37"/>
      <c r="CT962" s="37"/>
      <c r="CU962" s="37"/>
      <c r="CV962" s="37"/>
      <c r="CW962" s="37"/>
      <c r="CX962" s="37"/>
      <c r="CY962" s="37"/>
      <c r="CZ962" s="37"/>
      <c r="DA962" s="37"/>
      <c r="DB962" s="37"/>
      <c r="DC962" s="37"/>
      <c r="DD962" s="37"/>
      <c r="DE962" s="37"/>
      <c r="DF962" s="37"/>
      <c r="DG962" s="37"/>
      <c r="DH962" s="37"/>
      <c r="DI962" s="37"/>
      <c r="DJ962" s="37"/>
      <c r="DK962" s="37"/>
      <c r="DL962" s="37"/>
      <c r="DM962" s="37"/>
      <c r="DN962" s="37"/>
      <c r="DO962" s="37"/>
      <c r="DP962" s="37"/>
      <c r="DQ962" s="37"/>
      <c r="DR962" s="37"/>
      <c r="DS962" s="37"/>
      <c r="DT962" s="37"/>
      <c r="DU962" s="37"/>
      <c r="DV962" s="37"/>
      <c r="DW962" s="37"/>
      <c r="DX962" s="37"/>
      <c r="DY962" s="37"/>
      <c r="DZ962" s="37"/>
      <c r="EA962" s="37"/>
      <c r="EB962" s="37"/>
      <c r="EC962" s="37"/>
      <c r="ED962" s="37"/>
      <c r="EE962" s="37"/>
      <c r="EF962" s="37"/>
      <c r="EG962" s="37"/>
      <c r="EH962" s="37"/>
      <c r="EI962" s="37"/>
      <c r="EJ962" s="37"/>
      <c r="EK962" s="37"/>
      <c r="EL962" s="37"/>
      <c r="EM962" s="37"/>
      <c r="EN962" s="37"/>
      <c r="EO962" s="37"/>
      <c r="EP962" s="37"/>
      <c r="EQ962" s="37"/>
      <c r="ER962" s="37"/>
      <c r="ES962" s="37"/>
      <c r="ET962" s="37"/>
      <c r="EU962" s="37"/>
      <c r="EV962" s="37"/>
      <c r="EW962" s="37"/>
      <c r="EX962" s="37"/>
      <c r="EY962" s="37"/>
      <c r="EZ962" s="37"/>
      <c r="FA962" s="37"/>
      <c r="FB962" s="37"/>
      <c r="FC962" s="37"/>
      <c r="FD962" s="37"/>
      <c r="FE962" s="37"/>
      <c r="FF962" s="37"/>
      <c r="FG962" s="37"/>
      <c r="FH962" s="37"/>
      <c r="FI962" s="37"/>
      <c r="FJ962" s="37"/>
      <c r="FK962" s="37"/>
      <c r="FL962" s="37"/>
      <c r="FM962" s="37"/>
      <c r="FN962" s="37"/>
      <c r="FO962" s="37"/>
      <c r="FP962" s="37"/>
      <c r="FQ962" s="37"/>
      <c r="FR962" s="37"/>
      <c r="FS962" s="37"/>
      <c r="FT962" s="37"/>
      <c r="FU962" s="37"/>
      <c r="FV962" s="37"/>
      <c r="FW962" s="37"/>
      <c r="FX962" s="37"/>
      <c r="FY962" s="37"/>
      <c r="FZ962" s="37"/>
      <c r="GA962" s="37"/>
      <c r="GB962" s="37"/>
      <c r="GC962" s="37"/>
      <c r="GD962" s="37"/>
      <c r="GE962" s="37"/>
      <c r="GF962" s="37"/>
      <c r="GG962" s="37"/>
      <c r="GH962" s="37"/>
      <c r="GI962" s="37"/>
      <c r="GJ962" s="37"/>
      <c r="GK962" s="37"/>
      <c r="GL962" s="37"/>
      <c r="GM962" s="37"/>
      <c r="GN962" s="37"/>
      <c r="GO962" s="37"/>
      <c r="GP962" s="37"/>
      <c r="GQ962" s="37"/>
      <c r="GR962" s="37"/>
      <c r="GS962" s="37"/>
      <c r="GT962" s="37"/>
      <c r="GU962" s="37"/>
      <c r="GV962" s="37"/>
      <c r="GW962" s="37"/>
      <c r="GX962" s="37"/>
      <c r="GY962" s="37"/>
      <c r="GZ962" s="37"/>
      <c r="HA962" s="37"/>
    </row>
    <row r="963" spans="1:209" s="39" customFormat="1" ht="23.25" customHeight="1" x14ac:dyDescent="0.25">
      <c r="A963" s="40" t="s">
        <v>959</v>
      </c>
      <c r="B963" s="197"/>
      <c r="C963" s="25"/>
      <c r="D963" s="10"/>
      <c r="E963" s="41"/>
      <c r="F963" s="41"/>
      <c r="G963" s="37"/>
      <c r="H963" s="37"/>
      <c r="I963" s="37"/>
      <c r="J963" s="37"/>
      <c r="K963" s="37"/>
      <c r="L963" s="37"/>
      <c r="M963" s="37"/>
      <c r="N963" s="37"/>
      <c r="O963" s="37"/>
      <c r="P963" s="37"/>
      <c r="Q963" s="37"/>
      <c r="R963" s="37"/>
      <c r="S963" s="37"/>
      <c r="T963" s="37"/>
      <c r="U963" s="37"/>
      <c r="V963" s="37"/>
      <c r="W963" s="37"/>
      <c r="X963" s="37"/>
      <c r="Y963" s="37"/>
      <c r="Z963" s="37"/>
      <c r="AA963" s="37"/>
      <c r="AB963" s="37"/>
      <c r="AC963" s="37"/>
      <c r="AD963" s="37"/>
      <c r="AE963" s="37"/>
      <c r="AF963" s="37"/>
      <c r="AG963" s="37"/>
      <c r="AH963" s="37"/>
      <c r="AI963" s="37"/>
      <c r="AJ963" s="37"/>
      <c r="AK963" s="37"/>
      <c r="AL963" s="37"/>
      <c r="AM963" s="37"/>
      <c r="AN963" s="37"/>
      <c r="AO963" s="37"/>
      <c r="AP963" s="37"/>
      <c r="AQ963" s="37"/>
      <c r="AR963" s="37"/>
      <c r="AS963" s="37"/>
      <c r="AT963" s="37"/>
      <c r="AU963" s="37"/>
      <c r="AV963" s="37"/>
      <c r="AW963" s="37"/>
      <c r="AX963" s="37"/>
      <c r="AY963" s="37"/>
      <c r="AZ963" s="37"/>
      <c r="BA963" s="37"/>
      <c r="BB963" s="37"/>
      <c r="BC963" s="37"/>
      <c r="BD963" s="37"/>
      <c r="BE963" s="37"/>
      <c r="BF963" s="37"/>
      <c r="BG963" s="37"/>
      <c r="BH963" s="37"/>
      <c r="BI963" s="37"/>
      <c r="BJ963" s="37"/>
      <c r="BK963" s="37"/>
      <c r="BL963" s="37"/>
      <c r="BM963" s="37"/>
      <c r="BN963" s="37"/>
      <c r="BO963" s="37"/>
      <c r="BP963" s="37"/>
      <c r="BQ963" s="37"/>
      <c r="BR963" s="37"/>
      <c r="BS963" s="37"/>
      <c r="BT963" s="37"/>
      <c r="BU963" s="37"/>
      <c r="BV963" s="37"/>
      <c r="BW963" s="37"/>
      <c r="BX963" s="37"/>
      <c r="BY963" s="37"/>
      <c r="BZ963" s="37"/>
      <c r="CA963" s="37"/>
      <c r="CB963" s="37"/>
      <c r="CC963" s="37"/>
      <c r="CD963" s="37"/>
      <c r="CE963" s="37"/>
      <c r="CF963" s="37"/>
      <c r="CG963" s="37"/>
      <c r="CH963" s="37"/>
      <c r="CI963" s="37"/>
      <c r="CJ963" s="37"/>
      <c r="CK963" s="37"/>
      <c r="CL963" s="37"/>
      <c r="CM963" s="37"/>
      <c r="CN963" s="37"/>
      <c r="CO963" s="37"/>
      <c r="CP963" s="37"/>
      <c r="CQ963" s="37"/>
      <c r="CR963" s="37"/>
      <c r="CS963" s="37"/>
      <c r="CT963" s="37"/>
      <c r="CU963" s="37"/>
      <c r="CV963" s="37"/>
      <c r="CW963" s="37"/>
      <c r="CX963" s="37"/>
      <c r="CY963" s="37"/>
      <c r="CZ963" s="37"/>
      <c r="DA963" s="37"/>
      <c r="DB963" s="37"/>
      <c r="DC963" s="37"/>
      <c r="DD963" s="37"/>
      <c r="DE963" s="37"/>
      <c r="DF963" s="37"/>
      <c r="DG963" s="37"/>
      <c r="DH963" s="37"/>
      <c r="DI963" s="37"/>
      <c r="DJ963" s="37"/>
      <c r="DK963" s="37"/>
      <c r="DL963" s="37"/>
      <c r="DM963" s="37"/>
      <c r="DN963" s="37"/>
      <c r="DO963" s="37"/>
      <c r="DP963" s="37"/>
      <c r="DQ963" s="37"/>
      <c r="DR963" s="37"/>
      <c r="DS963" s="37"/>
      <c r="DT963" s="37"/>
      <c r="DU963" s="37"/>
      <c r="DV963" s="37"/>
      <c r="DW963" s="37"/>
      <c r="DX963" s="37"/>
      <c r="DY963" s="37"/>
      <c r="DZ963" s="37"/>
      <c r="EA963" s="37"/>
      <c r="EB963" s="37"/>
      <c r="EC963" s="37"/>
      <c r="ED963" s="37"/>
      <c r="EE963" s="37"/>
      <c r="EF963" s="37"/>
      <c r="EG963" s="37"/>
      <c r="EH963" s="37"/>
      <c r="EI963" s="37"/>
      <c r="EJ963" s="37"/>
      <c r="EK963" s="37"/>
      <c r="EL963" s="37"/>
      <c r="EM963" s="37"/>
      <c r="EN963" s="37"/>
      <c r="EO963" s="37"/>
      <c r="EP963" s="37"/>
      <c r="EQ963" s="37"/>
      <c r="ER963" s="37"/>
      <c r="ES963" s="37"/>
      <c r="ET963" s="37"/>
      <c r="EU963" s="37"/>
      <c r="EV963" s="37"/>
      <c r="EW963" s="37"/>
      <c r="EX963" s="37"/>
      <c r="EY963" s="37"/>
      <c r="EZ963" s="37"/>
      <c r="FA963" s="37"/>
      <c r="FB963" s="37"/>
      <c r="FC963" s="37"/>
      <c r="FD963" s="37"/>
      <c r="FE963" s="37"/>
      <c r="FF963" s="37"/>
      <c r="FG963" s="37"/>
      <c r="FH963" s="37"/>
      <c r="FI963" s="37"/>
      <c r="FJ963" s="37"/>
      <c r="FK963" s="37"/>
      <c r="FL963" s="37"/>
      <c r="FM963" s="37"/>
      <c r="FN963" s="37"/>
      <c r="FO963" s="37"/>
      <c r="FP963" s="37"/>
      <c r="FQ963" s="37"/>
      <c r="FR963" s="37"/>
      <c r="FS963" s="37"/>
      <c r="FT963" s="37"/>
      <c r="FU963" s="37"/>
      <c r="FV963" s="37"/>
      <c r="FW963" s="37"/>
      <c r="FX963" s="37"/>
      <c r="FY963" s="37"/>
      <c r="FZ963" s="37"/>
      <c r="GA963" s="37"/>
      <c r="GB963" s="37"/>
      <c r="GC963" s="37"/>
      <c r="GD963" s="37"/>
      <c r="GE963" s="37"/>
      <c r="GF963" s="37"/>
      <c r="GG963" s="37"/>
      <c r="GH963" s="37"/>
      <c r="GI963" s="37"/>
      <c r="GJ963" s="37"/>
      <c r="GK963" s="37"/>
      <c r="GL963" s="37"/>
      <c r="GM963" s="37"/>
      <c r="GN963" s="37"/>
      <c r="GO963" s="37"/>
      <c r="GP963" s="37"/>
      <c r="GQ963" s="37"/>
      <c r="GR963" s="37"/>
      <c r="GS963" s="37"/>
      <c r="GT963" s="37"/>
      <c r="GU963" s="37"/>
      <c r="GV963" s="37"/>
      <c r="GW963" s="37"/>
      <c r="GX963" s="37"/>
      <c r="GY963" s="37"/>
      <c r="GZ963" s="37"/>
      <c r="HA963" s="37"/>
    </row>
    <row r="964" spans="1:209" s="39" customFormat="1" ht="23.25" customHeight="1" x14ac:dyDescent="0.25">
      <c r="A964" s="40" t="s">
        <v>958</v>
      </c>
      <c r="B964" s="197"/>
      <c r="C964" s="25"/>
      <c r="D964" s="10"/>
      <c r="E964" s="41"/>
      <c r="F964" s="41"/>
      <c r="G964" s="37"/>
      <c r="H964" s="37"/>
      <c r="I964" s="37"/>
      <c r="J964" s="37"/>
      <c r="K964" s="37"/>
      <c r="L964" s="37"/>
      <c r="M964" s="37"/>
      <c r="N964" s="37"/>
      <c r="O964" s="37"/>
      <c r="P964" s="37"/>
      <c r="Q964" s="37"/>
      <c r="R964" s="37"/>
      <c r="S964" s="37"/>
      <c r="T964" s="37"/>
      <c r="U964" s="37"/>
      <c r="V964" s="37"/>
      <c r="W964" s="37"/>
      <c r="X964" s="37"/>
      <c r="Y964" s="37"/>
      <c r="Z964" s="37"/>
      <c r="AA964" s="37"/>
      <c r="AB964" s="37"/>
      <c r="AC964" s="37"/>
      <c r="AD964" s="37"/>
      <c r="AE964" s="37"/>
      <c r="AF964" s="37"/>
      <c r="AG964" s="37"/>
      <c r="AH964" s="37"/>
      <c r="AI964" s="37"/>
      <c r="AJ964" s="37"/>
      <c r="AK964" s="37"/>
      <c r="AL964" s="37"/>
      <c r="AM964" s="37"/>
      <c r="AN964" s="37"/>
      <c r="AO964" s="37"/>
      <c r="AP964" s="37"/>
      <c r="AQ964" s="37"/>
      <c r="AR964" s="37"/>
      <c r="AS964" s="37"/>
      <c r="AT964" s="37"/>
      <c r="AU964" s="37"/>
      <c r="AV964" s="37"/>
      <c r="AW964" s="37"/>
      <c r="AX964" s="37"/>
      <c r="AY964" s="37"/>
      <c r="AZ964" s="37"/>
      <c r="BA964" s="37"/>
      <c r="BB964" s="37"/>
      <c r="BC964" s="37"/>
      <c r="BD964" s="37"/>
      <c r="BE964" s="37"/>
      <c r="BF964" s="37"/>
      <c r="BG964" s="37"/>
      <c r="BH964" s="37"/>
      <c r="BI964" s="37"/>
      <c r="BJ964" s="37"/>
      <c r="BK964" s="37"/>
      <c r="BL964" s="37"/>
      <c r="BM964" s="37"/>
      <c r="BN964" s="37"/>
      <c r="BO964" s="37"/>
      <c r="BP964" s="37"/>
      <c r="BQ964" s="37"/>
      <c r="BR964" s="37"/>
      <c r="BS964" s="37"/>
      <c r="BT964" s="37"/>
      <c r="BU964" s="37"/>
      <c r="BV964" s="37"/>
      <c r="BW964" s="37"/>
      <c r="BX964" s="37"/>
      <c r="BY964" s="37"/>
      <c r="BZ964" s="37"/>
      <c r="CA964" s="37"/>
      <c r="CB964" s="37"/>
      <c r="CC964" s="37"/>
      <c r="CD964" s="37"/>
      <c r="CE964" s="37"/>
      <c r="CF964" s="37"/>
      <c r="CG964" s="37"/>
      <c r="CH964" s="37"/>
      <c r="CI964" s="37"/>
      <c r="CJ964" s="37"/>
      <c r="CK964" s="37"/>
      <c r="CL964" s="37"/>
      <c r="CM964" s="37"/>
      <c r="CN964" s="37"/>
      <c r="CO964" s="37"/>
      <c r="CP964" s="37"/>
      <c r="CQ964" s="37"/>
      <c r="CR964" s="37"/>
      <c r="CS964" s="37"/>
      <c r="CT964" s="37"/>
      <c r="CU964" s="37"/>
      <c r="CV964" s="37"/>
      <c r="CW964" s="37"/>
      <c r="CX964" s="37"/>
      <c r="CY964" s="37"/>
      <c r="CZ964" s="37"/>
      <c r="DA964" s="37"/>
      <c r="DB964" s="37"/>
      <c r="DC964" s="37"/>
      <c r="DD964" s="37"/>
      <c r="DE964" s="37"/>
      <c r="DF964" s="37"/>
      <c r="DG964" s="37"/>
      <c r="DH964" s="37"/>
      <c r="DI964" s="37"/>
      <c r="DJ964" s="37"/>
      <c r="DK964" s="37"/>
      <c r="DL964" s="37"/>
      <c r="DM964" s="37"/>
      <c r="DN964" s="37"/>
      <c r="DO964" s="37"/>
      <c r="DP964" s="37"/>
      <c r="DQ964" s="37"/>
      <c r="DR964" s="37"/>
      <c r="DS964" s="37"/>
      <c r="DT964" s="37"/>
      <c r="DU964" s="37"/>
      <c r="DV964" s="37"/>
      <c r="DW964" s="37"/>
      <c r="DX964" s="37"/>
      <c r="DY964" s="37"/>
      <c r="DZ964" s="37"/>
      <c r="EA964" s="37"/>
      <c r="EB964" s="37"/>
      <c r="EC964" s="37"/>
      <c r="ED964" s="37"/>
      <c r="EE964" s="37"/>
      <c r="EF964" s="37"/>
      <c r="EG964" s="37"/>
      <c r="EH964" s="37"/>
      <c r="EI964" s="37"/>
      <c r="EJ964" s="37"/>
      <c r="EK964" s="37"/>
      <c r="EL964" s="37"/>
      <c r="EM964" s="37"/>
      <c r="EN964" s="37"/>
      <c r="EO964" s="37"/>
      <c r="EP964" s="37"/>
      <c r="EQ964" s="37"/>
      <c r="ER964" s="37"/>
      <c r="ES964" s="37"/>
      <c r="ET964" s="37"/>
      <c r="EU964" s="37"/>
      <c r="EV964" s="37"/>
      <c r="EW964" s="37"/>
      <c r="EX964" s="37"/>
      <c r="EY964" s="37"/>
      <c r="EZ964" s="37"/>
      <c r="FA964" s="37"/>
      <c r="FB964" s="37"/>
      <c r="FC964" s="37"/>
      <c r="FD964" s="37"/>
      <c r="FE964" s="37"/>
      <c r="FF964" s="37"/>
      <c r="FG964" s="37"/>
      <c r="FH964" s="37"/>
      <c r="FI964" s="37"/>
      <c r="FJ964" s="37"/>
      <c r="FK964" s="37"/>
      <c r="FL964" s="37"/>
      <c r="FM964" s="37"/>
      <c r="FN964" s="37"/>
      <c r="FO964" s="37"/>
      <c r="FP964" s="37"/>
      <c r="FQ964" s="37"/>
      <c r="FR964" s="37"/>
      <c r="FS964" s="37"/>
      <c r="FT964" s="37"/>
      <c r="FU964" s="37"/>
      <c r="FV964" s="37"/>
      <c r="FW964" s="37"/>
      <c r="FX964" s="37"/>
      <c r="FY964" s="37"/>
      <c r="FZ964" s="37"/>
      <c r="GA964" s="37"/>
      <c r="GB964" s="37"/>
      <c r="GC964" s="37"/>
      <c r="GD964" s="37"/>
      <c r="GE964" s="37"/>
      <c r="GF964" s="37"/>
      <c r="GG964" s="37"/>
      <c r="GH964" s="37"/>
      <c r="GI964" s="37"/>
      <c r="GJ964" s="37"/>
      <c r="GK964" s="37"/>
      <c r="GL964" s="37"/>
      <c r="GM964" s="37"/>
      <c r="GN964" s="37"/>
      <c r="GO964" s="37"/>
      <c r="GP964" s="37"/>
      <c r="GQ964" s="37"/>
      <c r="GR964" s="37"/>
      <c r="GS964" s="37"/>
      <c r="GT964" s="37"/>
      <c r="GU964" s="37"/>
      <c r="GV964" s="37"/>
      <c r="GW964" s="37"/>
      <c r="GX964" s="37"/>
      <c r="GY964" s="37"/>
      <c r="GZ964" s="37"/>
      <c r="HA964" s="37"/>
    </row>
    <row r="965" spans="1:209" s="39" customFormat="1" ht="27" customHeight="1" x14ac:dyDescent="0.25">
      <c r="A965" s="40" t="s">
        <v>944</v>
      </c>
      <c r="B965" s="197"/>
      <c r="C965" s="25"/>
      <c r="D965" s="10"/>
      <c r="E965" s="41"/>
      <c r="F965" s="41"/>
      <c r="G965" s="37"/>
      <c r="H965" s="37"/>
      <c r="I965" s="37"/>
      <c r="J965" s="37"/>
      <c r="K965" s="37"/>
      <c r="L965" s="37"/>
      <c r="M965" s="37"/>
      <c r="N965" s="37"/>
      <c r="O965" s="37"/>
      <c r="P965" s="37"/>
      <c r="Q965" s="37"/>
      <c r="R965" s="37"/>
      <c r="S965" s="37"/>
      <c r="T965" s="37"/>
      <c r="U965" s="37"/>
      <c r="V965" s="37"/>
      <c r="W965" s="37"/>
      <c r="X965" s="37"/>
      <c r="Y965" s="37"/>
      <c r="Z965" s="37"/>
      <c r="AA965" s="37"/>
      <c r="AB965" s="37"/>
      <c r="AC965" s="37"/>
      <c r="AD965" s="37"/>
      <c r="AE965" s="37"/>
      <c r="AF965" s="37"/>
      <c r="AG965" s="37"/>
      <c r="AH965" s="37"/>
      <c r="AI965" s="37"/>
      <c r="AJ965" s="37"/>
      <c r="AK965" s="37"/>
      <c r="AL965" s="37"/>
      <c r="AM965" s="37"/>
      <c r="AN965" s="37"/>
      <c r="AO965" s="37"/>
      <c r="AP965" s="37"/>
      <c r="AQ965" s="37"/>
      <c r="AR965" s="37"/>
      <c r="AS965" s="37"/>
      <c r="AT965" s="37"/>
      <c r="AU965" s="37"/>
      <c r="AV965" s="37"/>
      <c r="AW965" s="37"/>
      <c r="AX965" s="37"/>
      <c r="AY965" s="37"/>
      <c r="AZ965" s="37"/>
      <c r="BA965" s="37"/>
      <c r="BB965" s="37"/>
      <c r="BC965" s="37"/>
      <c r="BD965" s="37"/>
      <c r="BE965" s="37"/>
      <c r="BF965" s="37"/>
      <c r="BG965" s="37"/>
      <c r="BH965" s="37"/>
      <c r="BI965" s="37"/>
      <c r="BJ965" s="37"/>
      <c r="BK965" s="37"/>
      <c r="BL965" s="37"/>
      <c r="BM965" s="37"/>
      <c r="BN965" s="37"/>
      <c r="BO965" s="37"/>
      <c r="BP965" s="37"/>
      <c r="BQ965" s="37"/>
      <c r="BR965" s="37"/>
      <c r="BS965" s="37"/>
      <c r="BT965" s="37"/>
      <c r="BU965" s="37"/>
      <c r="BV965" s="37"/>
      <c r="BW965" s="37"/>
      <c r="BX965" s="37"/>
      <c r="BY965" s="37"/>
      <c r="BZ965" s="37"/>
      <c r="CA965" s="37"/>
      <c r="CB965" s="37"/>
      <c r="CC965" s="37"/>
      <c r="CD965" s="37"/>
      <c r="CE965" s="37"/>
      <c r="CF965" s="37"/>
      <c r="CG965" s="37"/>
      <c r="CH965" s="37"/>
      <c r="CI965" s="37"/>
      <c r="CJ965" s="37"/>
      <c r="CK965" s="37"/>
      <c r="CL965" s="37"/>
      <c r="CM965" s="37"/>
      <c r="CN965" s="37"/>
      <c r="CO965" s="37"/>
      <c r="CP965" s="37"/>
      <c r="CQ965" s="37"/>
      <c r="CR965" s="37"/>
      <c r="CS965" s="37"/>
      <c r="CT965" s="37"/>
      <c r="CU965" s="37"/>
      <c r="CV965" s="37"/>
      <c r="CW965" s="37"/>
      <c r="CX965" s="37"/>
      <c r="CY965" s="37"/>
      <c r="CZ965" s="37"/>
      <c r="DA965" s="37"/>
      <c r="DB965" s="37"/>
      <c r="DC965" s="37"/>
      <c r="DD965" s="37"/>
      <c r="DE965" s="37"/>
      <c r="DF965" s="37"/>
      <c r="DG965" s="37"/>
      <c r="DH965" s="37"/>
      <c r="DI965" s="37"/>
      <c r="DJ965" s="37"/>
      <c r="DK965" s="37"/>
      <c r="DL965" s="37"/>
      <c r="DM965" s="37"/>
      <c r="DN965" s="37"/>
      <c r="DO965" s="37"/>
      <c r="DP965" s="37"/>
      <c r="DQ965" s="37"/>
      <c r="DR965" s="37"/>
      <c r="DS965" s="37"/>
      <c r="DT965" s="37"/>
      <c r="DU965" s="37"/>
      <c r="DV965" s="37"/>
      <c r="DW965" s="37"/>
      <c r="DX965" s="37"/>
      <c r="DY965" s="37"/>
      <c r="DZ965" s="37"/>
      <c r="EA965" s="37"/>
      <c r="EB965" s="37"/>
      <c r="EC965" s="37"/>
      <c r="ED965" s="37"/>
      <c r="EE965" s="37"/>
      <c r="EF965" s="37"/>
      <c r="EG965" s="37"/>
      <c r="EH965" s="37"/>
      <c r="EI965" s="37"/>
      <c r="EJ965" s="37"/>
      <c r="EK965" s="37"/>
      <c r="EL965" s="37"/>
      <c r="EM965" s="37"/>
      <c r="EN965" s="37"/>
      <c r="EO965" s="37"/>
      <c r="EP965" s="37"/>
      <c r="EQ965" s="37"/>
      <c r="ER965" s="37"/>
      <c r="ES965" s="37"/>
      <c r="ET965" s="37"/>
      <c r="EU965" s="37"/>
      <c r="EV965" s="37"/>
      <c r="EW965" s="37"/>
      <c r="EX965" s="37"/>
      <c r="EY965" s="37"/>
      <c r="EZ965" s="37"/>
      <c r="FA965" s="37"/>
      <c r="FB965" s="37"/>
      <c r="FC965" s="37"/>
      <c r="FD965" s="37"/>
      <c r="FE965" s="37"/>
      <c r="FF965" s="37"/>
      <c r="FG965" s="37"/>
      <c r="FH965" s="37"/>
      <c r="FI965" s="37"/>
      <c r="FJ965" s="37"/>
      <c r="FK965" s="37"/>
      <c r="FL965" s="37"/>
      <c r="FM965" s="37"/>
      <c r="FN965" s="37"/>
      <c r="FO965" s="37"/>
      <c r="FP965" s="37"/>
      <c r="FQ965" s="37"/>
      <c r="FR965" s="37"/>
      <c r="FS965" s="37"/>
      <c r="FT965" s="37"/>
      <c r="FU965" s="37"/>
      <c r="FV965" s="37"/>
      <c r="FW965" s="37"/>
      <c r="FX965" s="37"/>
      <c r="FY965" s="37"/>
      <c r="FZ965" s="37"/>
      <c r="GA965" s="37"/>
      <c r="GB965" s="37"/>
      <c r="GC965" s="37"/>
      <c r="GD965" s="37"/>
      <c r="GE965" s="37"/>
      <c r="GF965" s="37"/>
      <c r="GG965" s="37"/>
      <c r="GH965" s="37"/>
      <c r="GI965" s="37"/>
      <c r="GJ965" s="37"/>
      <c r="GK965" s="37"/>
      <c r="GL965" s="37"/>
      <c r="GM965" s="37"/>
      <c r="GN965" s="37"/>
      <c r="GO965" s="37"/>
      <c r="GP965" s="37"/>
      <c r="GQ965" s="37"/>
      <c r="GR965" s="37"/>
      <c r="GS965" s="37"/>
      <c r="GT965" s="37"/>
      <c r="GU965" s="37"/>
      <c r="GV965" s="37"/>
      <c r="GW965" s="37"/>
      <c r="GX965" s="37"/>
      <c r="GY965" s="37"/>
      <c r="GZ965" s="37"/>
      <c r="HA965" s="37"/>
    </row>
    <row r="966" spans="1:209" s="39" customFormat="1" ht="27" customHeight="1" x14ac:dyDescent="0.25">
      <c r="A966" s="40" t="s">
        <v>1223</v>
      </c>
      <c r="B966" s="197"/>
      <c r="C966" s="25"/>
      <c r="D966" s="10"/>
      <c r="E966" s="41"/>
      <c r="F966" s="41"/>
      <c r="G966" s="37"/>
      <c r="H966" s="37"/>
      <c r="I966" s="37"/>
      <c r="J966" s="37"/>
      <c r="K966" s="37"/>
      <c r="L966" s="37"/>
      <c r="M966" s="37"/>
      <c r="N966" s="37"/>
      <c r="O966" s="37"/>
      <c r="P966" s="37"/>
      <c r="Q966" s="37"/>
      <c r="R966" s="37"/>
      <c r="S966" s="37"/>
      <c r="T966" s="37"/>
      <c r="U966" s="37"/>
      <c r="V966" s="37"/>
      <c r="W966" s="37"/>
      <c r="X966" s="37"/>
      <c r="Y966" s="37"/>
      <c r="Z966" s="37"/>
      <c r="AA966" s="37"/>
      <c r="AB966" s="37"/>
      <c r="AC966" s="37"/>
      <c r="AD966" s="37"/>
      <c r="AE966" s="37"/>
      <c r="AF966" s="37"/>
      <c r="AG966" s="37"/>
      <c r="AH966" s="37"/>
      <c r="AI966" s="37"/>
      <c r="AJ966" s="37"/>
      <c r="AK966" s="37"/>
      <c r="AL966" s="37"/>
      <c r="AM966" s="37"/>
      <c r="AN966" s="37"/>
      <c r="AO966" s="37"/>
      <c r="AP966" s="37"/>
      <c r="AQ966" s="37"/>
      <c r="AR966" s="37"/>
      <c r="AS966" s="37"/>
      <c r="AT966" s="37"/>
      <c r="AU966" s="37"/>
      <c r="AV966" s="37"/>
      <c r="AW966" s="37"/>
      <c r="AX966" s="37"/>
      <c r="AY966" s="37"/>
      <c r="AZ966" s="37"/>
      <c r="BA966" s="37"/>
      <c r="BB966" s="37"/>
      <c r="BC966" s="37"/>
      <c r="BD966" s="37"/>
      <c r="BE966" s="37"/>
      <c r="BF966" s="37"/>
      <c r="BG966" s="37"/>
      <c r="BH966" s="37"/>
      <c r="BI966" s="37"/>
      <c r="BJ966" s="37"/>
      <c r="BK966" s="37"/>
      <c r="BL966" s="37"/>
      <c r="BM966" s="37"/>
      <c r="BN966" s="37"/>
      <c r="BO966" s="37"/>
      <c r="BP966" s="37"/>
      <c r="BQ966" s="37"/>
      <c r="BR966" s="37"/>
      <c r="BS966" s="37"/>
      <c r="BT966" s="37"/>
      <c r="BU966" s="37"/>
      <c r="BV966" s="37"/>
      <c r="BW966" s="37"/>
      <c r="BX966" s="37"/>
      <c r="BY966" s="37"/>
      <c r="BZ966" s="37"/>
      <c r="CA966" s="37"/>
      <c r="CB966" s="37"/>
      <c r="CC966" s="37"/>
      <c r="CD966" s="37"/>
      <c r="CE966" s="37"/>
      <c r="CF966" s="37"/>
      <c r="CG966" s="37"/>
      <c r="CH966" s="37"/>
      <c r="CI966" s="37"/>
      <c r="CJ966" s="37"/>
      <c r="CK966" s="37"/>
      <c r="CL966" s="37"/>
      <c r="CM966" s="37"/>
      <c r="CN966" s="37"/>
      <c r="CO966" s="37"/>
      <c r="CP966" s="37"/>
      <c r="CQ966" s="37"/>
      <c r="CR966" s="37"/>
      <c r="CS966" s="37"/>
      <c r="CT966" s="37"/>
      <c r="CU966" s="37"/>
      <c r="CV966" s="37"/>
      <c r="CW966" s="37"/>
      <c r="CX966" s="37"/>
      <c r="CY966" s="37"/>
      <c r="CZ966" s="37"/>
      <c r="DA966" s="37"/>
      <c r="DB966" s="37"/>
      <c r="DC966" s="37"/>
      <c r="DD966" s="37"/>
      <c r="DE966" s="37"/>
      <c r="DF966" s="37"/>
      <c r="DG966" s="37"/>
      <c r="DH966" s="37"/>
      <c r="DI966" s="37"/>
      <c r="DJ966" s="37"/>
      <c r="DK966" s="37"/>
      <c r="DL966" s="37"/>
      <c r="DM966" s="37"/>
      <c r="DN966" s="37"/>
      <c r="DO966" s="37"/>
      <c r="DP966" s="37"/>
      <c r="DQ966" s="37"/>
      <c r="DR966" s="37"/>
      <c r="DS966" s="37"/>
      <c r="DT966" s="37"/>
      <c r="DU966" s="37"/>
      <c r="DV966" s="37"/>
      <c r="DW966" s="37"/>
      <c r="DX966" s="37"/>
      <c r="DY966" s="37"/>
      <c r="DZ966" s="37"/>
      <c r="EA966" s="37"/>
      <c r="EB966" s="37"/>
      <c r="EC966" s="37"/>
      <c r="ED966" s="37"/>
      <c r="EE966" s="37"/>
      <c r="EF966" s="37"/>
      <c r="EG966" s="37"/>
      <c r="EH966" s="37"/>
      <c r="EI966" s="37"/>
      <c r="EJ966" s="37"/>
      <c r="EK966" s="37"/>
      <c r="EL966" s="37"/>
      <c r="EM966" s="37"/>
      <c r="EN966" s="37"/>
      <c r="EO966" s="37"/>
      <c r="EP966" s="37"/>
      <c r="EQ966" s="37"/>
      <c r="ER966" s="37"/>
      <c r="ES966" s="37"/>
      <c r="ET966" s="37"/>
      <c r="EU966" s="37"/>
      <c r="EV966" s="37"/>
      <c r="EW966" s="37"/>
      <c r="EX966" s="37"/>
      <c r="EY966" s="37"/>
      <c r="EZ966" s="37"/>
      <c r="FA966" s="37"/>
      <c r="FB966" s="37"/>
      <c r="FC966" s="37"/>
      <c r="FD966" s="37"/>
      <c r="FE966" s="37"/>
      <c r="FF966" s="37"/>
      <c r="FG966" s="37"/>
      <c r="FH966" s="37"/>
      <c r="FI966" s="37"/>
      <c r="FJ966" s="37"/>
      <c r="FK966" s="37"/>
      <c r="FL966" s="37"/>
      <c r="FM966" s="37"/>
      <c r="FN966" s="37"/>
      <c r="FO966" s="37"/>
      <c r="FP966" s="37"/>
      <c r="FQ966" s="37"/>
      <c r="FR966" s="37"/>
      <c r="FS966" s="37"/>
      <c r="FT966" s="37"/>
      <c r="FU966" s="37"/>
      <c r="FV966" s="37"/>
      <c r="FW966" s="37"/>
      <c r="FX966" s="37"/>
      <c r="FY966" s="37"/>
      <c r="FZ966" s="37"/>
      <c r="GA966" s="37"/>
      <c r="GB966" s="37"/>
      <c r="GC966" s="37"/>
      <c r="GD966" s="37"/>
      <c r="GE966" s="37"/>
      <c r="GF966" s="37"/>
      <c r="GG966" s="37"/>
      <c r="GH966" s="37"/>
      <c r="GI966" s="37"/>
      <c r="GJ966" s="37"/>
      <c r="GK966" s="37"/>
      <c r="GL966" s="37"/>
      <c r="GM966" s="37"/>
      <c r="GN966" s="37"/>
      <c r="GO966" s="37"/>
      <c r="GP966" s="37"/>
      <c r="GQ966" s="37"/>
      <c r="GR966" s="37"/>
      <c r="GS966" s="37"/>
      <c r="GT966" s="37"/>
      <c r="GU966" s="37"/>
      <c r="GV966" s="37"/>
      <c r="GW966" s="37"/>
      <c r="GX966" s="37"/>
      <c r="GY966" s="37"/>
      <c r="GZ966" s="37"/>
      <c r="HA966" s="37"/>
    </row>
    <row r="967" spans="1:209" s="39" customFormat="1" ht="27" customHeight="1" x14ac:dyDescent="0.25">
      <c r="A967" s="40" t="s">
        <v>1224</v>
      </c>
      <c r="B967" s="197"/>
      <c r="C967" s="25"/>
      <c r="D967" s="10"/>
      <c r="E967" s="41"/>
      <c r="F967" s="41"/>
      <c r="G967" s="37"/>
      <c r="H967" s="37"/>
      <c r="I967" s="37"/>
      <c r="J967" s="37"/>
      <c r="K967" s="37"/>
      <c r="L967" s="37"/>
      <c r="M967" s="37"/>
      <c r="N967" s="37"/>
      <c r="O967" s="37"/>
      <c r="P967" s="37"/>
      <c r="Q967" s="37"/>
      <c r="R967" s="37"/>
      <c r="S967" s="37"/>
      <c r="T967" s="37"/>
      <c r="U967" s="37"/>
      <c r="V967" s="37"/>
      <c r="W967" s="37"/>
      <c r="X967" s="37"/>
      <c r="Y967" s="37"/>
      <c r="Z967" s="37"/>
      <c r="AA967" s="37"/>
      <c r="AB967" s="37"/>
      <c r="AC967" s="37"/>
      <c r="AD967" s="37"/>
      <c r="AE967" s="37"/>
      <c r="AF967" s="37"/>
      <c r="AG967" s="37"/>
      <c r="AH967" s="37"/>
      <c r="AI967" s="37"/>
      <c r="AJ967" s="37"/>
      <c r="AK967" s="37"/>
      <c r="AL967" s="37"/>
      <c r="AM967" s="37"/>
      <c r="AN967" s="37"/>
      <c r="AO967" s="37"/>
      <c r="AP967" s="37"/>
      <c r="AQ967" s="37"/>
      <c r="AR967" s="37"/>
      <c r="AS967" s="37"/>
      <c r="AT967" s="37"/>
      <c r="AU967" s="37"/>
      <c r="AV967" s="37"/>
      <c r="AW967" s="37"/>
      <c r="AX967" s="37"/>
      <c r="AY967" s="37"/>
      <c r="AZ967" s="37"/>
      <c r="BA967" s="37"/>
      <c r="BB967" s="37"/>
      <c r="BC967" s="37"/>
      <c r="BD967" s="37"/>
      <c r="BE967" s="37"/>
      <c r="BF967" s="37"/>
      <c r="BG967" s="37"/>
      <c r="BH967" s="37"/>
      <c r="BI967" s="37"/>
      <c r="BJ967" s="37"/>
      <c r="BK967" s="37"/>
      <c r="BL967" s="37"/>
      <c r="BM967" s="37"/>
      <c r="BN967" s="37"/>
      <c r="BO967" s="37"/>
      <c r="BP967" s="37"/>
      <c r="BQ967" s="37"/>
      <c r="BR967" s="37"/>
      <c r="BS967" s="37"/>
      <c r="BT967" s="37"/>
      <c r="BU967" s="37"/>
      <c r="BV967" s="37"/>
      <c r="BW967" s="37"/>
      <c r="BX967" s="37"/>
      <c r="BY967" s="37"/>
      <c r="BZ967" s="37"/>
      <c r="CA967" s="37"/>
      <c r="CB967" s="37"/>
      <c r="CC967" s="37"/>
      <c r="CD967" s="37"/>
      <c r="CE967" s="37"/>
      <c r="CF967" s="37"/>
      <c r="CG967" s="37"/>
      <c r="CH967" s="37"/>
      <c r="CI967" s="37"/>
      <c r="CJ967" s="37"/>
      <c r="CK967" s="37"/>
      <c r="CL967" s="37"/>
      <c r="CM967" s="37"/>
      <c r="CN967" s="37"/>
      <c r="CO967" s="37"/>
      <c r="CP967" s="37"/>
      <c r="CQ967" s="37"/>
      <c r="CR967" s="37"/>
      <c r="CS967" s="37"/>
      <c r="CT967" s="37"/>
      <c r="CU967" s="37"/>
      <c r="CV967" s="37"/>
      <c r="CW967" s="37"/>
      <c r="CX967" s="37"/>
      <c r="CY967" s="37"/>
      <c r="CZ967" s="37"/>
      <c r="DA967" s="37"/>
      <c r="DB967" s="37"/>
      <c r="DC967" s="37"/>
      <c r="DD967" s="37"/>
      <c r="DE967" s="37"/>
      <c r="DF967" s="37"/>
      <c r="DG967" s="37"/>
      <c r="DH967" s="37"/>
      <c r="DI967" s="37"/>
      <c r="DJ967" s="37"/>
      <c r="DK967" s="37"/>
      <c r="DL967" s="37"/>
      <c r="DM967" s="37"/>
      <c r="DN967" s="37"/>
      <c r="DO967" s="37"/>
      <c r="DP967" s="37"/>
      <c r="DQ967" s="37"/>
      <c r="DR967" s="37"/>
      <c r="DS967" s="37"/>
      <c r="DT967" s="37"/>
      <c r="DU967" s="37"/>
      <c r="DV967" s="37"/>
      <c r="DW967" s="37"/>
      <c r="DX967" s="37"/>
      <c r="DY967" s="37"/>
      <c r="DZ967" s="37"/>
      <c r="EA967" s="37"/>
      <c r="EB967" s="37"/>
      <c r="EC967" s="37"/>
      <c r="ED967" s="37"/>
      <c r="EE967" s="37"/>
      <c r="EF967" s="37"/>
      <c r="EG967" s="37"/>
      <c r="EH967" s="37"/>
      <c r="EI967" s="37"/>
      <c r="EJ967" s="37"/>
      <c r="EK967" s="37"/>
      <c r="EL967" s="37"/>
      <c r="EM967" s="37"/>
      <c r="EN967" s="37"/>
      <c r="EO967" s="37"/>
      <c r="EP967" s="37"/>
      <c r="EQ967" s="37"/>
      <c r="ER967" s="37"/>
      <c r="ES967" s="37"/>
      <c r="ET967" s="37"/>
      <c r="EU967" s="37"/>
      <c r="EV967" s="37"/>
      <c r="EW967" s="37"/>
      <c r="EX967" s="37"/>
      <c r="EY967" s="37"/>
      <c r="EZ967" s="37"/>
      <c r="FA967" s="37"/>
      <c r="FB967" s="37"/>
      <c r="FC967" s="37"/>
      <c r="FD967" s="37"/>
      <c r="FE967" s="37"/>
      <c r="FF967" s="37"/>
      <c r="FG967" s="37"/>
      <c r="FH967" s="37"/>
      <c r="FI967" s="37"/>
      <c r="FJ967" s="37"/>
      <c r="FK967" s="37"/>
      <c r="FL967" s="37"/>
      <c r="FM967" s="37"/>
      <c r="FN967" s="37"/>
      <c r="FO967" s="37"/>
      <c r="FP967" s="37"/>
      <c r="FQ967" s="37"/>
      <c r="FR967" s="37"/>
      <c r="FS967" s="37"/>
      <c r="FT967" s="37"/>
      <c r="FU967" s="37"/>
      <c r="FV967" s="37"/>
      <c r="FW967" s="37"/>
      <c r="FX967" s="37"/>
      <c r="FY967" s="37"/>
      <c r="FZ967" s="37"/>
      <c r="GA967" s="37"/>
      <c r="GB967" s="37"/>
      <c r="GC967" s="37"/>
      <c r="GD967" s="37"/>
      <c r="GE967" s="37"/>
      <c r="GF967" s="37"/>
      <c r="GG967" s="37"/>
      <c r="GH967" s="37"/>
      <c r="GI967" s="37"/>
      <c r="GJ967" s="37"/>
      <c r="GK967" s="37"/>
      <c r="GL967" s="37"/>
      <c r="GM967" s="37"/>
      <c r="GN967" s="37"/>
      <c r="GO967" s="37"/>
      <c r="GP967" s="37"/>
      <c r="GQ967" s="37"/>
      <c r="GR967" s="37"/>
      <c r="GS967" s="37"/>
      <c r="GT967" s="37"/>
      <c r="GU967" s="37"/>
      <c r="GV967" s="37"/>
      <c r="GW967" s="37"/>
      <c r="GX967" s="37"/>
      <c r="GY967" s="37"/>
      <c r="GZ967" s="37"/>
      <c r="HA967" s="37"/>
    </row>
    <row r="968" spans="1:209" s="39" customFormat="1" ht="27" customHeight="1" x14ac:dyDescent="0.25">
      <c r="A968" s="40" t="s">
        <v>1237</v>
      </c>
      <c r="B968" s="197"/>
      <c r="C968" s="25"/>
      <c r="D968" s="10"/>
      <c r="E968" s="41"/>
      <c r="F968" s="41"/>
      <c r="G968" s="37"/>
      <c r="H968" s="37"/>
      <c r="I968" s="37"/>
      <c r="J968" s="37"/>
      <c r="K968" s="37"/>
      <c r="L968" s="37"/>
      <c r="M968" s="37"/>
      <c r="N968" s="37"/>
      <c r="O968" s="37"/>
      <c r="P968" s="37"/>
      <c r="Q968" s="37"/>
      <c r="R968" s="37"/>
      <c r="S968" s="37"/>
      <c r="T968" s="37"/>
      <c r="U968" s="37"/>
      <c r="V968" s="37"/>
      <c r="W968" s="37"/>
      <c r="X968" s="37"/>
      <c r="Y968" s="37"/>
      <c r="Z968" s="37"/>
      <c r="AA968" s="37"/>
      <c r="AB968" s="37"/>
      <c r="AC968" s="37"/>
      <c r="AD968" s="37"/>
      <c r="AE968" s="37"/>
      <c r="AF968" s="37"/>
      <c r="AG968" s="37"/>
      <c r="AH968" s="37"/>
      <c r="AI968" s="37"/>
      <c r="AJ968" s="37"/>
      <c r="AK968" s="37"/>
      <c r="AL968" s="37"/>
      <c r="AM968" s="37"/>
      <c r="AN968" s="37"/>
      <c r="AO968" s="37"/>
      <c r="AP968" s="37"/>
      <c r="AQ968" s="37"/>
      <c r="AR968" s="37"/>
      <c r="AS968" s="37"/>
      <c r="AT968" s="37"/>
      <c r="AU968" s="37"/>
      <c r="AV968" s="37"/>
      <c r="AW968" s="37"/>
      <c r="AX968" s="37"/>
      <c r="AY968" s="37"/>
      <c r="AZ968" s="37"/>
      <c r="BA968" s="37"/>
      <c r="BB968" s="37"/>
      <c r="BC968" s="37"/>
      <c r="BD968" s="37"/>
      <c r="BE968" s="37"/>
      <c r="BF968" s="37"/>
      <c r="BG968" s="37"/>
      <c r="BH968" s="37"/>
      <c r="BI968" s="37"/>
      <c r="BJ968" s="37"/>
      <c r="BK968" s="37"/>
      <c r="BL968" s="37"/>
      <c r="BM968" s="37"/>
      <c r="BN968" s="37"/>
      <c r="BO968" s="37"/>
      <c r="BP968" s="37"/>
      <c r="BQ968" s="37"/>
      <c r="BR968" s="37"/>
      <c r="BS968" s="37"/>
      <c r="BT968" s="37"/>
      <c r="BU968" s="37"/>
      <c r="BV968" s="37"/>
      <c r="BW968" s="37"/>
      <c r="BX968" s="37"/>
      <c r="BY968" s="37"/>
      <c r="BZ968" s="37"/>
      <c r="CA968" s="37"/>
      <c r="CB968" s="37"/>
      <c r="CC968" s="37"/>
      <c r="CD968" s="37"/>
      <c r="CE968" s="37"/>
      <c r="CF968" s="37"/>
      <c r="CG968" s="37"/>
      <c r="CH968" s="37"/>
      <c r="CI968" s="37"/>
      <c r="CJ968" s="37"/>
      <c r="CK968" s="37"/>
      <c r="CL968" s="37"/>
      <c r="CM968" s="37"/>
      <c r="CN968" s="37"/>
      <c r="CO968" s="37"/>
      <c r="CP968" s="37"/>
      <c r="CQ968" s="37"/>
      <c r="CR968" s="37"/>
      <c r="CS968" s="37"/>
      <c r="CT968" s="37"/>
      <c r="CU968" s="37"/>
      <c r="CV968" s="37"/>
      <c r="CW968" s="37"/>
      <c r="CX968" s="37"/>
      <c r="CY968" s="37"/>
      <c r="CZ968" s="37"/>
      <c r="DA968" s="37"/>
      <c r="DB968" s="37"/>
      <c r="DC968" s="37"/>
      <c r="DD968" s="37"/>
      <c r="DE968" s="37"/>
      <c r="DF968" s="37"/>
      <c r="DG968" s="37"/>
      <c r="DH968" s="37"/>
      <c r="DI968" s="37"/>
      <c r="DJ968" s="37"/>
      <c r="DK968" s="37"/>
      <c r="DL968" s="37"/>
      <c r="DM968" s="37"/>
      <c r="DN968" s="37"/>
      <c r="DO968" s="37"/>
      <c r="DP968" s="37"/>
      <c r="DQ968" s="37"/>
      <c r="DR968" s="37"/>
      <c r="DS968" s="37"/>
      <c r="DT968" s="37"/>
      <c r="DU968" s="37"/>
      <c r="DV968" s="37"/>
      <c r="DW968" s="37"/>
      <c r="DX968" s="37"/>
      <c r="DY968" s="37"/>
      <c r="DZ968" s="37"/>
      <c r="EA968" s="37"/>
      <c r="EB968" s="37"/>
      <c r="EC968" s="37"/>
      <c r="ED968" s="37"/>
      <c r="EE968" s="37"/>
      <c r="EF968" s="37"/>
      <c r="EG968" s="37"/>
      <c r="EH968" s="37"/>
      <c r="EI968" s="37"/>
      <c r="EJ968" s="37"/>
      <c r="EK968" s="37"/>
      <c r="EL968" s="37"/>
      <c r="EM968" s="37"/>
      <c r="EN968" s="37"/>
      <c r="EO968" s="37"/>
      <c r="EP968" s="37"/>
      <c r="EQ968" s="37"/>
      <c r="ER968" s="37"/>
      <c r="ES968" s="37"/>
      <c r="ET968" s="37"/>
      <c r="EU968" s="37"/>
      <c r="EV968" s="37"/>
      <c r="EW968" s="37"/>
      <c r="EX968" s="37"/>
      <c r="EY968" s="37"/>
      <c r="EZ968" s="37"/>
      <c r="FA968" s="37"/>
      <c r="FB968" s="37"/>
      <c r="FC968" s="37"/>
      <c r="FD968" s="37"/>
      <c r="FE968" s="37"/>
      <c r="FF968" s="37"/>
      <c r="FG968" s="37"/>
      <c r="FH968" s="37"/>
      <c r="FI968" s="37"/>
      <c r="FJ968" s="37"/>
      <c r="FK968" s="37"/>
      <c r="FL968" s="37"/>
      <c r="FM968" s="37"/>
      <c r="FN968" s="37"/>
      <c r="FO968" s="37"/>
      <c r="FP968" s="37"/>
      <c r="FQ968" s="37"/>
      <c r="FR968" s="37"/>
      <c r="FS968" s="37"/>
      <c r="FT968" s="37"/>
      <c r="FU968" s="37"/>
      <c r="FV968" s="37"/>
      <c r="FW968" s="37"/>
      <c r="FX968" s="37"/>
      <c r="FY968" s="37"/>
      <c r="FZ968" s="37"/>
      <c r="GA968" s="37"/>
      <c r="GB968" s="37"/>
      <c r="GC968" s="37"/>
      <c r="GD968" s="37"/>
      <c r="GE968" s="37"/>
      <c r="GF968" s="37"/>
      <c r="GG968" s="37"/>
      <c r="GH968" s="37"/>
      <c r="GI968" s="37"/>
      <c r="GJ968" s="37"/>
      <c r="GK968" s="37"/>
      <c r="GL968" s="37"/>
      <c r="GM968" s="37"/>
      <c r="GN968" s="37"/>
      <c r="GO968" s="37"/>
      <c r="GP968" s="37"/>
      <c r="GQ968" s="37"/>
      <c r="GR968" s="37"/>
      <c r="GS968" s="37"/>
      <c r="GT968" s="37"/>
      <c r="GU968" s="37"/>
      <c r="GV968" s="37"/>
      <c r="GW968" s="37"/>
      <c r="GX968" s="37"/>
      <c r="GY968" s="37"/>
      <c r="GZ968" s="37"/>
      <c r="HA968" s="37"/>
    </row>
    <row r="969" spans="1:209" s="39" customFormat="1" ht="23.25" customHeight="1" x14ac:dyDescent="0.25">
      <c r="A969" s="40" t="s">
        <v>849</v>
      </c>
      <c r="B969" s="197" t="s">
        <v>850</v>
      </c>
      <c r="C969" s="25">
        <f>16628+4349+4190</f>
        <v>25167</v>
      </c>
      <c r="D969" s="10" t="s">
        <v>643</v>
      </c>
      <c r="E969" s="41" t="s">
        <v>103</v>
      </c>
      <c r="F969" s="41" t="s">
        <v>38</v>
      </c>
      <c r="G969" s="37"/>
      <c r="H969" s="37"/>
      <c r="I969" s="37"/>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7"/>
      <c r="AJ969" s="37"/>
      <c r="AK969" s="37"/>
      <c r="AL969" s="37"/>
      <c r="AM969" s="37"/>
      <c r="AN969" s="37"/>
      <c r="AO969" s="37"/>
      <c r="AP969" s="37"/>
      <c r="AQ969" s="37"/>
      <c r="AR969" s="37"/>
      <c r="AS969" s="37"/>
      <c r="AT969" s="37"/>
      <c r="AU969" s="37"/>
      <c r="AV969" s="37"/>
      <c r="AW969" s="37"/>
      <c r="AX969" s="37"/>
      <c r="AY969" s="37"/>
      <c r="AZ969" s="37"/>
      <c r="BA969" s="37"/>
      <c r="BB969" s="37"/>
      <c r="BC969" s="37"/>
      <c r="BD969" s="37"/>
      <c r="BE969" s="37"/>
      <c r="BF969" s="37"/>
      <c r="BG969" s="37"/>
      <c r="BH969" s="37"/>
      <c r="BI969" s="37"/>
      <c r="BJ969" s="37"/>
      <c r="BK969" s="37"/>
      <c r="BL969" s="37"/>
      <c r="BM969" s="37"/>
      <c r="BN969" s="37"/>
      <c r="BO969" s="37"/>
      <c r="BP969" s="37"/>
      <c r="BQ969" s="37"/>
      <c r="BR969" s="37"/>
      <c r="BS969" s="37"/>
      <c r="BT969" s="37"/>
      <c r="BU969" s="37"/>
      <c r="BV969" s="37"/>
      <c r="BW969" s="37"/>
      <c r="BX969" s="37"/>
      <c r="BY969" s="37"/>
      <c r="BZ969" s="37"/>
      <c r="CA969" s="37"/>
      <c r="CB969" s="37"/>
      <c r="CC969" s="37"/>
      <c r="CD969" s="37"/>
      <c r="CE969" s="37"/>
      <c r="CF969" s="37"/>
      <c r="CG969" s="37"/>
      <c r="CH969" s="37"/>
      <c r="CI969" s="37"/>
      <c r="CJ969" s="37"/>
      <c r="CK969" s="37"/>
      <c r="CL969" s="37"/>
      <c r="CM969" s="37"/>
      <c r="CN969" s="37"/>
      <c r="CO969" s="37"/>
      <c r="CP969" s="37"/>
      <c r="CQ969" s="37"/>
      <c r="CR969" s="37"/>
      <c r="CS969" s="37"/>
      <c r="CT969" s="37"/>
      <c r="CU969" s="37"/>
      <c r="CV969" s="37"/>
      <c r="CW969" s="37"/>
      <c r="CX969" s="37"/>
      <c r="CY969" s="37"/>
      <c r="CZ969" s="37"/>
      <c r="DA969" s="37"/>
      <c r="DB969" s="37"/>
      <c r="DC969" s="37"/>
      <c r="DD969" s="37"/>
      <c r="DE969" s="37"/>
      <c r="DF969" s="37"/>
      <c r="DG969" s="37"/>
      <c r="DH969" s="37"/>
      <c r="DI969" s="37"/>
      <c r="DJ969" s="37"/>
      <c r="DK969" s="37"/>
      <c r="DL969" s="37"/>
      <c r="DM969" s="37"/>
      <c r="DN969" s="37"/>
      <c r="DO969" s="37"/>
      <c r="DP969" s="37"/>
      <c r="DQ969" s="37"/>
      <c r="DR969" s="37"/>
      <c r="DS969" s="37"/>
      <c r="DT969" s="37"/>
      <c r="DU969" s="37"/>
      <c r="DV969" s="37"/>
      <c r="DW969" s="37"/>
      <c r="DX969" s="37"/>
      <c r="DY969" s="37"/>
      <c r="DZ969" s="37"/>
      <c r="EA969" s="37"/>
      <c r="EB969" s="37"/>
      <c r="EC969" s="37"/>
      <c r="ED969" s="37"/>
      <c r="EE969" s="37"/>
      <c r="EF969" s="37"/>
      <c r="EG969" s="37"/>
      <c r="EH969" s="37"/>
      <c r="EI969" s="37"/>
      <c r="EJ969" s="37"/>
      <c r="EK969" s="37"/>
      <c r="EL969" s="37"/>
      <c r="EM969" s="37"/>
      <c r="EN969" s="37"/>
      <c r="EO969" s="37"/>
      <c r="EP969" s="37"/>
      <c r="EQ969" s="37"/>
      <c r="ER969" s="37"/>
      <c r="ES969" s="37"/>
      <c r="ET969" s="37"/>
      <c r="EU969" s="37"/>
      <c r="EV969" s="37"/>
      <c r="EW969" s="37"/>
      <c r="EX969" s="37"/>
      <c r="EY969" s="37"/>
      <c r="EZ969" s="37"/>
      <c r="FA969" s="37"/>
      <c r="FB969" s="37"/>
      <c r="FC969" s="37"/>
      <c r="FD969" s="37"/>
      <c r="FE969" s="37"/>
      <c r="FF969" s="37"/>
      <c r="FG969" s="37"/>
      <c r="FH969" s="37"/>
      <c r="FI969" s="37"/>
      <c r="FJ969" s="37"/>
      <c r="FK969" s="37"/>
      <c r="FL969" s="37"/>
      <c r="FM969" s="37"/>
      <c r="FN969" s="37"/>
      <c r="FO969" s="37"/>
      <c r="FP969" s="37"/>
      <c r="FQ969" s="37"/>
      <c r="FR969" s="37"/>
      <c r="FS969" s="37"/>
      <c r="FT969" s="37"/>
      <c r="FU969" s="37"/>
      <c r="FV969" s="37"/>
      <c r="FW969" s="37"/>
      <c r="FX969" s="37"/>
      <c r="FY969" s="37"/>
      <c r="FZ969" s="37"/>
      <c r="GA969" s="37"/>
      <c r="GB969" s="37"/>
      <c r="GC969" s="37"/>
      <c r="GD969" s="37"/>
      <c r="GE969" s="37"/>
      <c r="GF969" s="37"/>
      <c r="GG969" s="37"/>
      <c r="GH969" s="37"/>
      <c r="GI969" s="37"/>
      <c r="GJ969" s="37"/>
      <c r="GK969" s="37"/>
      <c r="GL969" s="37"/>
      <c r="GM969" s="37"/>
      <c r="GN969" s="37"/>
      <c r="GO969" s="37"/>
      <c r="GP969" s="37"/>
      <c r="GQ969" s="37"/>
      <c r="GR969" s="37"/>
      <c r="GS969" s="37"/>
      <c r="GT969" s="37"/>
      <c r="GU969" s="37"/>
      <c r="GV969" s="37"/>
      <c r="GW969" s="37"/>
      <c r="GX969" s="37"/>
      <c r="GY969" s="37"/>
      <c r="GZ969" s="37"/>
      <c r="HA969" s="37"/>
    </row>
    <row r="970" spans="1:209" s="39" customFormat="1" ht="23.25" customHeight="1" x14ac:dyDescent="0.25">
      <c r="A970" s="40" t="s">
        <v>858</v>
      </c>
      <c r="B970" s="197"/>
      <c r="C970" s="25"/>
      <c r="D970" s="10"/>
      <c r="E970" s="41"/>
      <c r="F970" s="41"/>
      <c r="G970" s="37"/>
      <c r="H970" s="37"/>
      <c r="I970" s="37"/>
      <c r="J970" s="37"/>
      <c r="K970" s="37"/>
      <c r="L970" s="37"/>
      <c r="M970" s="37"/>
      <c r="N970" s="37"/>
      <c r="O970" s="37"/>
      <c r="P970" s="37"/>
      <c r="Q970" s="37"/>
      <c r="R970" s="37"/>
      <c r="S970" s="37"/>
      <c r="T970" s="37"/>
      <c r="U970" s="37"/>
      <c r="V970" s="37"/>
      <c r="W970" s="37"/>
      <c r="X970" s="37"/>
      <c r="Y970" s="37"/>
      <c r="Z970" s="37"/>
      <c r="AA970" s="37"/>
      <c r="AB970" s="37"/>
      <c r="AC970" s="37"/>
      <c r="AD970" s="37"/>
      <c r="AE970" s="37"/>
      <c r="AF970" s="37"/>
      <c r="AG970" s="37"/>
      <c r="AH970" s="37"/>
      <c r="AI970" s="37"/>
      <c r="AJ970" s="37"/>
      <c r="AK970" s="37"/>
      <c r="AL970" s="37"/>
      <c r="AM970" s="37"/>
      <c r="AN970" s="37"/>
      <c r="AO970" s="37"/>
      <c r="AP970" s="37"/>
      <c r="AQ970" s="37"/>
      <c r="AR970" s="37"/>
      <c r="AS970" s="37"/>
      <c r="AT970" s="37"/>
      <c r="AU970" s="37"/>
      <c r="AV970" s="37"/>
      <c r="AW970" s="37"/>
      <c r="AX970" s="37"/>
      <c r="AY970" s="37"/>
      <c r="AZ970" s="37"/>
      <c r="BA970" s="37"/>
      <c r="BB970" s="37"/>
      <c r="BC970" s="37"/>
      <c r="BD970" s="37"/>
      <c r="BE970" s="37"/>
      <c r="BF970" s="37"/>
      <c r="BG970" s="37"/>
      <c r="BH970" s="37"/>
      <c r="BI970" s="37"/>
      <c r="BJ970" s="37"/>
      <c r="BK970" s="37"/>
      <c r="BL970" s="37"/>
      <c r="BM970" s="37"/>
      <c r="BN970" s="37"/>
      <c r="BO970" s="37"/>
      <c r="BP970" s="37"/>
      <c r="BQ970" s="37"/>
      <c r="BR970" s="37"/>
      <c r="BS970" s="37"/>
      <c r="BT970" s="37"/>
      <c r="BU970" s="37"/>
      <c r="BV970" s="37"/>
      <c r="BW970" s="37"/>
      <c r="BX970" s="37"/>
      <c r="BY970" s="37"/>
      <c r="BZ970" s="37"/>
      <c r="CA970" s="37"/>
      <c r="CB970" s="37"/>
      <c r="CC970" s="37"/>
      <c r="CD970" s="37"/>
      <c r="CE970" s="37"/>
      <c r="CF970" s="37"/>
      <c r="CG970" s="37"/>
      <c r="CH970" s="37"/>
      <c r="CI970" s="37"/>
      <c r="CJ970" s="37"/>
      <c r="CK970" s="37"/>
      <c r="CL970" s="37"/>
      <c r="CM970" s="37"/>
      <c r="CN970" s="37"/>
      <c r="CO970" s="37"/>
      <c r="CP970" s="37"/>
      <c r="CQ970" s="37"/>
      <c r="CR970" s="37"/>
      <c r="CS970" s="37"/>
      <c r="CT970" s="37"/>
      <c r="CU970" s="37"/>
      <c r="CV970" s="37"/>
      <c r="CW970" s="37"/>
      <c r="CX970" s="37"/>
      <c r="CY970" s="37"/>
      <c r="CZ970" s="37"/>
      <c r="DA970" s="37"/>
      <c r="DB970" s="37"/>
      <c r="DC970" s="37"/>
      <c r="DD970" s="37"/>
      <c r="DE970" s="37"/>
      <c r="DF970" s="37"/>
      <c r="DG970" s="37"/>
      <c r="DH970" s="37"/>
      <c r="DI970" s="37"/>
      <c r="DJ970" s="37"/>
      <c r="DK970" s="37"/>
      <c r="DL970" s="37"/>
      <c r="DM970" s="37"/>
      <c r="DN970" s="37"/>
      <c r="DO970" s="37"/>
      <c r="DP970" s="37"/>
      <c r="DQ970" s="37"/>
      <c r="DR970" s="37"/>
      <c r="DS970" s="37"/>
      <c r="DT970" s="37"/>
      <c r="DU970" s="37"/>
      <c r="DV970" s="37"/>
      <c r="DW970" s="37"/>
      <c r="DX970" s="37"/>
      <c r="DY970" s="37"/>
      <c r="DZ970" s="37"/>
      <c r="EA970" s="37"/>
      <c r="EB970" s="37"/>
      <c r="EC970" s="37"/>
      <c r="ED970" s="37"/>
      <c r="EE970" s="37"/>
      <c r="EF970" s="37"/>
      <c r="EG970" s="37"/>
      <c r="EH970" s="37"/>
      <c r="EI970" s="37"/>
      <c r="EJ970" s="37"/>
      <c r="EK970" s="37"/>
      <c r="EL970" s="37"/>
      <c r="EM970" s="37"/>
      <c r="EN970" s="37"/>
      <c r="EO970" s="37"/>
      <c r="EP970" s="37"/>
      <c r="EQ970" s="37"/>
      <c r="ER970" s="37"/>
      <c r="ES970" s="37"/>
      <c r="ET970" s="37"/>
      <c r="EU970" s="37"/>
      <c r="EV970" s="37"/>
      <c r="EW970" s="37"/>
      <c r="EX970" s="37"/>
      <c r="EY970" s="37"/>
      <c r="EZ970" s="37"/>
      <c r="FA970" s="37"/>
      <c r="FB970" s="37"/>
      <c r="FC970" s="37"/>
      <c r="FD970" s="37"/>
      <c r="FE970" s="37"/>
      <c r="FF970" s="37"/>
      <c r="FG970" s="37"/>
      <c r="FH970" s="37"/>
      <c r="FI970" s="37"/>
      <c r="FJ970" s="37"/>
      <c r="FK970" s="37"/>
      <c r="FL970" s="37"/>
      <c r="FM970" s="37"/>
      <c r="FN970" s="37"/>
      <c r="FO970" s="37"/>
      <c r="FP970" s="37"/>
      <c r="FQ970" s="37"/>
      <c r="FR970" s="37"/>
      <c r="FS970" s="37"/>
      <c r="FT970" s="37"/>
      <c r="FU970" s="37"/>
      <c r="FV970" s="37"/>
      <c r="FW970" s="37"/>
      <c r="FX970" s="37"/>
      <c r="FY970" s="37"/>
      <c r="FZ970" s="37"/>
      <c r="GA970" s="37"/>
      <c r="GB970" s="37"/>
      <c r="GC970" s="37"/>
      <c r="GD970" s="37"/>
      <c r="GE970" s="37"/>
      <c r="GF970" s="37"/>
      <c r="GG970" s="37"/>
      <c r="GH970" s="37"/>
      <c r="GI970" s="37"/>
      <c r="GJ970" s="37"/>
      <c r="GK970" s="37"/>
      <c r="GL970" s="37"/>
      <c r="GM970" s="37"/>
      <c r="GN970" s="37"/>
      <c r="GO970" s="37"/>
      <c r="GP970" s="37"/>
      <c r="GQ970" s="37"/>
      <c r="GR970" s="37"/>
      <c r="GS970" s="37"/>
      <c r="GT970" s="37"/>
      <c r="GU970" s="37"/>
      <c r="GV970" s="37"/>
      <c r="GW970" s="37"/>
      <c r="GX970" s="37"/>
      <c r="GY970" s="37"/>
      <c r="GZ970" s="37"/>
      <c r="HA970" s="37"/>
    </row>
    <row r="971" spans="1:209" s="39" customFormat="1" ht="23.25" customHeight="1" x14ac:dyDescent="0.25">
      <c r="A971" s="40" t="s">
        <v>859</v>
      </c>
      <c r="B971" s="197"/>
      <c r="C971" s="25"/>
      <c r="D971" s="10"/>
      <c r="E971" s="41"/>
      <c r="F971" s="41"/>
      <c r="G971" s="37"/>
      <c r="H971" s="37"/>
      <c r="I971" s="37"/>
      <c r="J971" s="37"/>
      <c r="K971" s="37"/>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37"/>
      <c r="AI971" s="37"/>
      <c r="AJ971" s="37"/>
      <c r="AK971" s="37"/>
      <c r="AL971" s="37"/>
      <c r="AM971" s="37"/>
      <c r="AN971" s="37"/>
      <c r="AO971" s="37"/>
      <c r="AP971" s="37"/>
      <c r="AQ971" s="37"/>
      <c r="AR971" s="37"/>
      <c r="AS971" s="37"/>
      <c r="AT971" s="37"/>
      <c r="AU971" s="37"/>
      <c r="AV971" s="37"/>
      <c r="AW971" s="37"/>
      <c r="AX971" s="37"/>
      <c r="AY971" s="37"/>
      <c r="AZ971" s="37"/>
      <c r="BA971" s="37"/>
      <c r="BB971" s="37"/>
      <c r="BC971" s="37"/>
      <c r="BD971" s="37"/>
      <c r="BE971" s="37"/>
      <c r="BF971" s="37"/>
      <c r="BG971" s="37"/>
      <c r="BH971" s="37"/>
      <c r="BI971" s="37"/>
      <c r="BJ971" s="37"/>
      <c r="BK971" s="37"/>
      <c r="BL971" s="37"/>
      <c r="BM971" s="37"/>
      <c r="BN971" s="37"/>
      <c r="BO971" s="37"/>
      <c r="BP971" s="37"/>
      <c r="BQ971" s="37"/>
      <c r="BR971" s="37"/>
      <c r="BS971" s="37"/>
      <c r="BT971" s="37"/>
      <c r="BU971" s="37"/>
      <c r="BV971" s="37"/>
      <c r="BW971" s="37"/>
      <c r="BX971" s="37"/>
      <c r="BY971" s="37"/>
      <c r="BZ971" s="37"/>
      <c r="CA971" s="37"/>
      <c r="CB971" s="37"/>
      <c r="CC971" s="37"/>
      <c r="CD971" s="37"/>
      <c r="CE971" s="37"/>
      <c r="CF971" s="37"/>
      <c r="CG971" s="37"/>
      <c r="CH971" s="37"/>
      <c r="CI971" s="37"/>
      <c r="CJ971" s="37"/>
      <c r="CK971" s="37"/>
      <c r="CL971" s="37"/>
      <c r="CM971" s="37"/>
      <c r="CN971" s="37"/>
      <c r="CO971" s="37"/>
      <c r="CP971" s="37"/>
      <c r="CQ971" s="37"/>
      <c r="CR971" s="37"/>
      <c r="CS971" s="37"/>
      <c r="CT971" s="37"/>
      <c r="CU971" s="37"/>
      <c r="CV971" s="37"/>
      <c r="CW971" s="37"/>
      <c r="CX971" s="37"/>
      <c r="CY971" s="37"/>
      <c r="CZ971" s="37"/>
      <c r="DA971" s="37"/>
      <c r="DB971" s="37"/>
      <c r="DC971" s="37"/>
      <c r="DD971" s="37"/>
      <c r="DE971" s="37"/>
      <c r="DF971" s="37"/>
      <c r="DG971" s="37"/>
      <c r="DH971" s="37"/>
      <c r="DI971" s="37"/>
      <c r="DJ971" s="37"/>
      <c r="DK971" s="37"/>
      <c r="DL971" s="37"/>
      <c r="DM971" s="37"/>
      <c r="DN971" s="37"/>
      <c r="DO971" s="37"/>
      <c r="DP971" s="37"/>
      <c r="DQ971" s="37"/>
      <c r="DR971" s="37"/>
      <c r="DS971" s="37"/>
      <c r="DT971" s="37"/>
      <c r="DU971" s="37"/>
      <c r="DV971" s="37"/>
      <c r="DW971" s="37"/>
      <c r="DX971" s="37"/>
      <c r="DY971" s="37"/>
      <c r="DZ971" s="37"/>
      <c r="EA971" s="37"/>
      <c r="EB971" s="37"/>
      <c r="EC971" s="37"/>
      <c r="ED971" s="37"/>
      <c r="EE971" s="37"/>
      <c r="EF971" s="37"/>
      <c r="EG971" s="37"/>
      <c r="EH971" s="37"/>
      <c r="EI971" s="37"/>
      <c r="EJ971" s="37"/>
      <c r="EK971" s="37"/>
      <c r="EL971" s="37"/>
      <c r="EM971" s="37"/>
      <c r="EN971" s="37"/>
      <c r="EO971" s="37"/>
      <c r="EP971" s="37"/>
      <c r="EQ971" s="37"/>
      <c r="ER971" s="37"/>
      <c r="ES971" s="37"/>
      <c r="ET971" s="37"/>
      <c r="EU971" s="37"/>
      <c r="EV971" s="37"/>
      <c r="EW971" s="37"/>
      <c r="EX971" s="37"/>
      <c r="EY971" s="37"/>
      <c r="EZ971" s="37"/>
      <c r="FA971" s="37"/>
      <c r="FB971" s="37"/>
      <c r="FC971" s="37"/>
      <c r="FD971" s="37"/>
      <c r="FE971" s="37"/>
      <c r="FF971" s="37"/>
      <c r="FG971" s="37"/>
      <c r="FH971" s="37"/>
      <c r="FI971" s="37"/>
      <c r="FJ971" s="37"/>
      <c r="FK971" s="37"/>
      <c r="FL971" s="37"/>
      <c r="FM971" s="37"/>
      <c r="FN971" s="37"/>
      <c r="FO971" s="37"/>
      <c r="FP971" s="37"/>
      <c r="FQ971" s="37"/>
      <c r="FR971" s="37"/>
      <c r="FS971" s="37"/>
      <c r="FT971" s="37"/>
      <c r="FU971" s="37"/>
      <c r="FV971" s="37"/>
      <c r="FW971" s="37"/>
      <c r="FX971" s="37"/>
      <c r="FY971" s="37"/>
      <c r="FZ971" s="37"/>
      <c r="GA971" s="37"/>
      <c r="GB971" s="37"/>
      <c r="GC971" s="37"/>
      <c r="GD971" s="37"/>
      <c r="GE971" s="37"/>
      <c r="GF971" s="37"/>
      <c r="GG971" s="37"/>
      <c r="GH971" s="37"/>
      <c r="GI971" s="37"/>
      <c r="GJ971" s="37"/>
      <c r="GK971" s="37"/>
      <c r="GL971" s="37"/>
      <c r="GM971" s="37"/>
      <c r="GN971" s="37"/>
      <c r="GO971" s="37"/>
      <c r="GP971" s="37"/>
      <c r="GQ971" s="37"/>
      <c r="GR971" s="37"/>
      <c r="GS971" s="37"/>
      <c r="GT971" s="37"/>
      <c r="GU971" s="37"/>
      <c r="GV971" s="37"/>
      <c r="GW971" s="37"/>
      <c r="GX971" s="37"/>
      <c r="GY971" s="37"/>
      <c r="GZ971" s="37"/>
      <c r="HA971" s="37"/>
    </row>
    <row r="972" spans="1:209" s="39" customFormat="1" ht="23.25" customHeight="1" x14ac:dyDescent="0.25">
      <c r="A972" s="40" t="s">
        <v>860</v>
      </c>
      <c r="B972" s="197"/>
      <c r="C972" s="25"/>
      <c r="D972" s="10"/>
      <c r="E972" s="41"/>
      <c r="F972" s="41"/>
      <c r="G972" s="37"/>
      <c r="H972" s="37"/>
      <c r="I972" s="37"/>
      <c r="J972" s="37"/>
      <c r="K972" s="37"/>
      <c r="L972" s="37"/>
      <c r="M972" s="37"/>
      <c r="N972" s="37"/>
      <c r="O972" s="37"/>
      <c r="P972" s="37"/>
      <c r="Q972" s="37"/>
      <c r="R972" s="37"/>
      <c r="S972" s="37"/>
      <c r="T972" s="37"/>
      <c r="U972" s="37"/>
      <c r="V972" s="37"/>
      <c r="W972" s="37"/>
      <c r="X972" s="37"/>
      <c r="Y972" s="37"/>
      <c r="Z972" s="37"/>
      <c r="AA972" s="37"/>
      <c r="AB972" s="37"/>
      <c r="AC972" s="37"/>
      <c r="AD972" s="37"/>
      <c r="AE972" s="37"/>
      <c r="AF972" s="37"/>
      <c r="AG972" s="37"/>
      <c r="AH972" s="37"/>
      <c r="AI972" s="37"/>
      <c r="AJ972" s="37"/>
      <c r="AK972" s="37"/>
      <c r="AL972" s="37"/>
      <c r="AM972" s="37"/>
      <c r="AN972" s="37"/>
      <c r="AO972" s="37"/>
      <c r="AP972" s="37"/>
      <c r="AQ972" s="37"/>
      <c r="AR972" s="37"/>
      <c r="AS972" s="37"/>
      <c r="AT972" s="37"/>
      <c r="AU972" s="37"/>
      <c r="AV972" s="37"/>
      <c r="AW972" s="37"/>
      <c r="AX972" s="37"/>
      <c r="AY972" s="37"/>
      <c r="AZ972" s="37"/>
      <c r="BA972" s="37"/>
      <c r="BB972" s="37"/>
      <c r="BC972" s="37"/>
      <c r="BD972" s="37"/>
      <c r="BE972" s="37"/>
      <c r="BF972" s="37"/>
      <c r="BG972" s="37"/>
      <c r="BH972" s="37"/>
      <c r="BI972" s="37"/>
      <c r="BJ972" s="37"/>
      <c r="BK972" s="37"/>
      <c r="BL972" s="37"/>
      <c r="BM972" s="37"/>
      <c r="BN972" s="37"/>
      <c r="BO972" s="37"/>
      <c r="BP972" s="37"/>
      <c r="BQ972" s="37"/>
      <c r="BR972" s="37"/>
      <c r="BS972" s="37"/>
      <c r="BT972" s="37"/>
      <c r="BU972" s="37"/>
      <c r="BV972" s="37"/>
      <c r="BW972" s="37"/>
      <c r="BX972" s="37"/>
      <c r="BY972" s="37"/>
      <c r="BZ972" s="37"/>
      <c r="CA972" s="37"/>
      <c r="CB972" s="37"/>
      <c r="CC972" s="37"/>
      <c r="CD972" s="37"/>
      <c r="CE972" s="37"/>
      <c r="CF972" s="37"/>
      <c r="CG972" s="37"/>
      <c r="CH972" s="37"/>
      <c r="CI972" s="37"/>
      <c r="CJ972" s="37"/>
      <c r="CK972" s="37"/>
      <c r="CL972" s="37"/>
      <c r="CM972" s="37"/>
      <c r="CN972" s="37"/>
      <c r="CO972" s="37"/>
      <c r="CP972" s="37"/>
      <c r="CQ972" s="37"/>
      <c r="CR972" s="37"/>
      <c r="CS972" s="37"/>
      <c r="CT972" s="37"/>
      <c r="CU972" s="37"/>
      <c r="CV972" s="37"/>
      <c r="CW972" s="37"/>
      <c r="CX972" s="37"/>
      <c r="CY972" s="37"/>
      <c r="CZ972" s="37"/>
      <c r="DA972" s="37"/>
      <c r="DB972" s="37"/>
      <c r="DC972" s="37"/>
      <c r="DD972" s="37"/>
      <c r="DE972" s="37"/>
      <c r="DF972" s="37"/>
      <c r="DG972" s="37"/>
      <c r="DH972" s="37"/>
      <c r="DI972" s="37"/>
      <c r="DJ972" s="37"/>
      <c r="DK972" s="37"/>
      <c r="DL972" s="37"/>
      <c r="DM972" s="37"/>
      <c r="DN972" s="37"/>
      <c r="DO972" s="37"/>
      <c r="DP972" s="37"/>
      <c r="DQ972" s="37"/>
      <c r="DR972" s="37"/>
      <c r="DS972" s="37"/>
      <c r="DT972" s="37"/>
      <c r="DU972" s="37"/>
      <c r="DV972" s="37"/>
      <c r="DW972" s="37"/>
      <c r="DX972" s="37"/>
      <c r="DY972" s="37"/>
      <c r="DZ972" s="37"/>
      <c r="EA972" s="37"/>
      <c r="EB972" s="37"/>
      <c r="EC972" s="37"/>
      <c r="ED972" s="37"/>
      <c r="EE972" s="37"/>
      <c r="EF972" s="37"/>
      <c r="EG972" s="37"/>
      <c r="EH972" s="37"/>
      <c r="EI972" s="37"/>
      <c r="EJ972" s="37"/>
      <c r="EK972" s="37"/>
      <c r="EL972" s="37"/>
      <c r="EM972" s="37"/>
      <c r="EN972" s="37"/>
      <c r="EO972" s="37"/>
      <c r="EP972" s="37"/>
      <c r="EQ972" s="37"/>
      <c r="ER972" s="37"/>
      <c r="ES972" s="37"/>
      <c r="ET972" s="37"/>
      <c r="EU972" s="37"/>
      <c r="EV972" s="37"/>
      <c r="EW972" s="37"/>
      <c r="EX972" s="37"/>
      <c r="EY972" s="37"/>
      <c r="EZ972" s="37"/>
      <c r="FA972" s="37"/>
      <c r="FB972" s="37"/>
      <c r="FC972" s="37"/>
      <c r="FD972" s="37"/>
      <c r="FE972" s="37"/>
      <c r="FF972" s="37"/>
      <c r="FG972" s="37"/>
      <c r="FH972" s="37"/>
      <c r="FI972" s="37"/>
      <c r="FJ972" s="37"/>
      <c r="FK972" s="37"/>
      <c r="FL972" s="37"/>
      <c r="FM972" s="37"/>
      <c r="FN972" s="37"/>
      <c r="FO972" s="37"/>
      <c r="FP972" s="37"/>
      <c r="FQ972" s="37"/>
      <c r="FR972" s="37"/>
      <c r="FS972" s="37"/>
      <c r="FT972" s="37"/>
      <c r="FU972" s="37"/>
      <c r="FV972" s="37"/>
      <c r="FW972" s="37"/>
      <c r="FX972" s="37"/>
      <c r="FY972" s="37"/>
      <c r="FZ972" s="37"/>
      <c r="GA972" s="37"/>
      <c r="GB972" s="37"/>
      <c r="GC972" s="37"/>
      <c r="GD972" s="37"/>
      <c r="GE972" s="37"/>
      <c r="GF972" s="37"/>
      <c r="GG972" s="37"/>
      <c r="GH972" s="37"/>
      <c r="GI972" s="37"/>
      <c r="GJ972" s="37"/>
      <c r="GK972" s="37"/>
      <c r="GL972" s="37"/>
      <c r="GM972" s="37"/>
      <c r="GN972" s="37"/>
      <c r="GO972" s="37"/>
      <c r="GP972" s="37"/>
      <c r="GQ972" s="37"/>
      <c r="GR972" s="37"/>
      <c r="GS972" s="37"/>
      <c r="GT972" s="37"/>
      <c r="GU972" s="37"/>
      <c r="GV972" s="37"/>
      <c r="GW972" s="37"/>
      <c r="GX972" s="37"/>
      <c r="GY972" s="37"/>
      <c r="GZ972" s="37"/>
      <c r="HA972" s="37"/>
    </row>
    <row r="973" spans="1:209" s="39" customFormat="1" ht="27.75" customHeight="1" x14ac:dyDescent="0.25">
      <c r="A973" s="40" t="s">
        <v>861</v>
      </c>
      <c r="B973" s="197"/>
      <c r="C973" s="25"/>
      <c r="D973" s="10"/>
      <c r="E973" s="41"/>
      <c r="F973" s="41"/>
      <c r="G973" s="37"/>
      <c r="H973" s="37"/>
      <c r="I973" s="37"/>
      <c r="J973" s="37"/>
      <c r="K973" s="37"/>
      <c r="L973" s="37"/>
      <c r="M973" s="37"/>
      <c r="N973" s="37"/>
      <c r="O973" s="37"/>
      <c r="P973" s="37"/>
      <c r="Q973" s="37"/>
      <c r="R973" s="37"/>
      <c r="S973" s="37"/>
      <c r="T973" s="37"/>
      <c r="U973" s="37"/>
      <c r="V973" s="37"/>
      <c r="W973" s="37"/>
      <c r="X973" s="37"/>
      <c r="Y973" s="37"/>
      <c r="Z973" s="37"/>
      <c r="AA973" s="37"/>
      <c r="AB973" s="37"/>
      <c r="AC973" s="37"/>
      <c r="AD973" s="37"/>
      <c r="AE973" s="37"/>
      <c r="AF973" s="37"/>
      <c r="AG973" s="37"/>
      <c r="AH973" s="37"/>
      <c r="AI973" s="37"/>
      <c r="AJ973" s="37"/>
      <c r="AK973" s="37"/>
      <c r="AL973" s="37"/>
      <c r="AM973" s="37"/>
      <c r="AN973" s="37"/>
      <c r="AO973" s="37"/>
      <c r="AP973" s="37"/>
      <c r="AQ973" s="37"/>
      <c r="AR973" s="37"/>
      <c r="AS973" s="37"/>
      <c r="AT973" s="37"/>
      <c r="AU973" s="37"/>
      <c r="AV973" s="37"/>
      <c r="AW973" s="37"/>
      <c r="AX973" s="37"/>
      <c r="AY973" s="37"/>
      <c r="AZ973" s="37"/>
      <c r="BA973" s="37"/>
      <c r="BB973" s="37"/>
      <c r="BC973" s="37"/>
      <c r="BD973" s="37"/>
      <c r="BE973" s="37"/>
      <c r="BF973" s="37"/>
      <c r="BG973" s="37"/>
      <c r="BH973" s="37"/>
      <c r="BI973" s="37"/>
      <c r="BJ973" s="37"/>
      <c r="BK973" s="37"/>
      <c r="BL973" s="37"/>
      <c r="BM973" s="37"/>
      <c r="BN973" s="37"/>
      <c r="BO973" s="37"/>
      <c r="BP973" s="37"/>
      <c r="BQ973" s="37"/>
      <c r="BR973" s="37"/>
      <c r="BS973" s="37"/>
      <c r="BT973" s="37"/>
      <c r="BU973" s="37"/>
      <c r="BV973" s="37"/>
      <c r="BW973" s="37"/>
      <c r="BX973" s="37"/>
      <c r="BY973" s="37"/>
      <c r="BZ973" s="37"/>
      <c r="CA973" s="37"/>
      <c r="CB973" s="37"/>
      <c r="CC973" s="37"/>
      <c r="CD973" s="37"/>
      <c r="CE973" s="37"/>
      <c r="CF973" s="37"/>
      <c r="CG973" s="37"/>
      <c r="CH973" s="37"/>
      <c r="CI973" s="37"/>
      <c r="CJ973" s="37"/>
      <c r="CK973" s="37"/>
      <c r="CL973" s="37"/>
      <c r="CM973" s="37"/>
      <c r="CN973" s="37"/>
      <c r="CO973" s="37"/>
      <c r="CP973" s="37"/>
      <c r="CQ973" s="37"/>
      <c r="CR973" s="37"/>
      <c r="CS973" s="37"/>
      <c r="CT973" s="37"/>
      <c r="CU973" s="37"/>
      <c r="CV973" s="37"/>
      <c r="CW973" s="37"/>
      <c r="CX973" s="37"/>
      <c r="CY973" s="37"/>
      <c r="CZ973" s="37"/>
      <c r="DA973" s="37"/>
      <c r="DB973" s="37"/>
      <c r="DC973" s="37"/>
      <c r="DD973" s="37"/>
      <c r="DE973" s="37"/>
      <c r="DF973" s="37"/>
      <c r="DG973" s="37"/>
      <c r="DH973" s="37"/>
      <c r="DI973" s="37"/>
      <c r="DJ973" s="37"/>
      <c r="DK973" s="37"/>
      <c r="DL973" s="37"/>
      <c r="DM973" s="37"/>
      <c r="DN973" s="37"/>
      <c r="DO973" s="37"/>
      <c r="DP973" s="37"/>
      <c r="DQ973" s="37"/>
      <c r="DR973" s="37"/>
      <c r="DS973" s="37"/>
      <c r="DT973" s="37"/>
      <c r="DU973" s="37"/>
      <c r="DV973" s="37"/>
      <c r="DW973" s="37"/>
      <c r="DX973" s="37"/>
      <c r="DY973" s="37"/>
      <c r="DZ973" s="37"/>
      <c r="EA973" s="37"/>
      <c r="EB973" s="37"/>
      <c r="EC973" s="37"/>
      <c r="ED973" s="37"/>
      <c r="EE973" s="37"/>
      <c r="EF973" s="37"/>
      <c r="EG973" s="37"/>
      <c r="EH973" s="37"/>
      <c r="EI973" s="37"/>
      <c r="EJ973" s="37"/>
      <c r="EK973" s="37"/>
      <c r="EL973" s="37"/>
      <c r="EM973" s="37"/>
      <c r="EN973" s="37"/>
      <c r="EO973" s="37"/>
      <c r="EP973" s="37"/>
      <c r="EQ973" s="37"/>
      <c r="ER973" s="37"/>
      <c r="ES973" s="37"/>
      <c r="ET973" s="37"/>
      <c r="EU973" s="37"/>
      <c r="EV973" s="37"/>
      <c r="EW973" s="37"/>
      <c r="EX973" s="37"/>
      <c r="EY973" s="37"/>
      <c r="EZ973" s="37"/>
      <c r="FA973" s="37"/>
      <c r="FB973" s="37"/>
      <c r="FC973" s="37"/>
      <c r="FD973" s="37"/>
      <c r="FE973" s="37"/>
      <c r="FF973" s="37"/>
      <c r="FG973" s="37"/>
      <c r="FH973" s="37"/>
      <c r="FI973" s="37"/>
      <c r="FJ973" s="37"/>
      <c r="FK973" s="37"/>
      <c r="FL973" s="37"/>
      <c r="FM973" s="37"/>
      <c r="FN973" s="37"/>
      <c r="FO973" s="37"/>
      <c r="FP973" s="37"/>
      <c r="FQ973" s="37"/>
      <c r="FR973" s="37"/>
      <c r="FS973" s="37"/>
      <c r="FT973" s="37"/>
      <c r="FU973" s="37"/>
      <c r="FV973" s="37"/>
      <c r="FW973" s="37"/>
      <c r="FX973" s="37"/>
      <c r="FY973" s="37"/>
      <c r="FZ973" s="37"/>
      <c r="GA973" s="37"/>
      <c r="GB973" s="37"/>
      <c r="GC973" s="37"/>
      <c r="GD973" s="37"/>
      <c r="GE973" s="37"/>
      <c r="GF973" s="37"/>
      <c r="GG973" s="37"/>
      <c r="GH973" s="37"/>
      <c r="GI973" s="37"/>
      <c r="GJ973" s="37"/>
      <c r="GK973" s="37"/>
      <c r="GL973" s="37"/>
      <c r="GM973" s="37"/>
      <c r="GN973" s="37"/>
      <c r="GO973" s="37"/>
      <c r="GP973" s="37"/>
      <c r="GQ973" s="37"/>
      <c r="GR973" s="37"/>
      <c r="GS973" s="37"/>
      <c r="GT973" s="37"/>
      <c r="GU973" s="37"/>
      <c r="GV973" s="37"/>
      <c r="GW973" s="37"/>
      <c r="GX973" s="37"/>
      <c r="GY973" s="37"/>
      <c r="GZ973" s="37"/>
      <c r="HA973" s="37"/>
    </row>
    <row r="974" spans="1:209" s="39" customFormat="1" ht="23.25" customHeight="1" x14ac:dyDescent="0.25">
      <c r="A974" s="40" t="s">
        <v>941</v>
      </c>
      <c r="B974" s="197"/>
      <c r="C974" s="25"/>
      <c r="D974" s="10"/>
      <c r="E974" s="41"/>
      <c r="F974" s="41"/>
      <c r="G974" s="37"/>
      <c r="H974" s="37"/>
      <c r="I974" s="37"/>
      <c r="J974" s="37"/>
      <c r="K974" s="37"/>
      <c r="L974" s="37"/>
      <c r="M974" s="37"/>
      <c r="N974" s="37"/>
      <c r="O974" s="37"/>
      <c r="P974" s="37"/>
      <c r="Q974" s="37"/>
      <c r="R974" s="37"/>
      <c r="S974" s="37"/>
      <c r="T974" s="37"/>
      <c r="U974" s="37"/>
      <c r="V974" s="37"/>
      <c r="W974" s="37"/>
      <c r="X974" s="37"/>
      <c r="Y974" s="37"/>
      <c r="Z974" s="37"/>
      <c r="AA974" s="37"/>
      <c r="AB974" s="37"/>
      <c r="AC974" s="37"/>
      <c r="AD974" s="37"/>
      <c r="AE974" s="37"/>
      <c r="AF974" s="37"/>
      <c r="AG974" s="37"/>
      <c r="AH974" s="37"/>
      <c r="AI974" s="37"/>
      <c r="AJ974" s="37"/>
      <c r="AK974" s="37"/>
      <c r="AL974" s="37"/>
      <c r="AM974" s="37"/>
      <c r="AN974" s="37"/>
      <c r="AO974" s="37"/>
      <c r="AP974" s="37"/>
      <c r="AQ974" s="37"/>
      <c r="AR974" s="37"/>
      <c r="AS974" s="37"/>
      <c r="AT974" s="37"/>
      <c r="AU974" s="37"/>
      <c r="AV974" s="37"/>
      <c r="AW974" s="37"/>
      <c r="AX974" s="37"/>
      <c r="AY974" s="37"/>
      <c r="AZ974" s="37"/>
      <c r="BA974" s="37"/>
      <c r="BB974" s="37"/>
      <c r="BC974" s="37"/>
      <c r="BD974" s="37"/>
      <c r="BE974" s="37"/>
      <c r="BF974" s="37"/>
      <c r="BG974" s="37"/>
      <c r="BH974" s="37"/>
      <c r="BI974" s="37"/>
      <c r="BJ974" s="37"/>
      <c r="BK974" s="37"/>
      <c r="BL974" s="37"/>
      <c r="BM974" s="37"/>
      <c r="BN974" s="37"/>
      <c r="BO974" s="37"/>
      <c r="BP974" s="37"/>
      <c r="BQ974" s="37"/>
      <c r="BR974" s="37"/>
      <c r="BS974" s="37"/>
      <c r="BT974" s="37"/>
      <c r="BU974" s="37"/>
      <c r="BV974" s="37"/>
      <c r="BW974" s="37"/>
      <c r="BX974" s="37"/>
      <c r="BY974" s="37"/>
      <c r="BZ974" s="37"/>
      <c r="CA974" s="37"/>
      <c r="CB974" s="37"/>
      <c r="CC974" s="37"/>
      <c r="CD974" s="37"/>
      <c r="CE974" s="37"/>
      <c r="CF974" s="37"/>
      <c r="CG974" s="37"/>
      <c r="CH974" s="37"/>
      <c r="CI974" s="37"/>
      <c r="CJ974" s="37"/>
      <c r="CK974" s="37"/>
      <c r="CL974" s="37"/>
      <c r="CM974" s="37"/>
      <c r="CN974" s="37"/>
      <c r="CO974" s="37"/>
      <c r="CP974" s="37"/>
      <c r="CQ974" s="37"/>
      <c r="CR974" s="37"/>
      <c r="CS974" s="37"/>
      <c r="CT974" s="37"/>
      <c r="CU974" s="37"/>
      <c r="CV974" s="37"/>
      <c r="CW974" s="37"/>
      <c r="CX974" s="37"/>
      <c r="CY974" s="37"/>
      <c r="CZ974" s="37"/>
      <c r="DA974" s="37"/>
      <c r="DB974" s="37"/>
      <c r="DC974" s="37"/>
      <c r="DD974" s="37"/>
      <c r="DE974" s="37"/>
      <c r="DF974" s="37"/>
      <c r="DG974" s="37"/>
      <c r="DH974" s="37"/>
      <c r="DI974" s="37"/>
      <c r="DJ974" s="37"/>
      <c r="DK974" s="37"/>
      <c r="DL974" s="37"/>
      <c r="DM974" s="37"/>
      <c r="DN974" s="37"/>
      <c r="DO974" s="37"/>
      <c r="DP974" s="37"/>
      <c r="DQ974" s="37"/>
      <c r="DR974" s="37"/>
      <c r="DS974" s="37"/>
      <c r="DT974" s="37"/>
      <c r="DU974" s="37"/>
      <c r="DV974" s="37"/>
      <c r="DW974" s="37"/>
      <c r="DX974" s="37"/>
      <c r="DY974" s="37"/>
      <c r="DZ974" s="37"/>
      <c r="EA974" s="37"/>
      <c r="EB974" s="37"/>
      <c r="EC974" s="37"/>
      <c r="ED974" s="37"/>
      <c r="EE974" s="37"/>
      <c r="EF974" s="37"/>
      <c r="EG974" s="37"/>
      <c r="EH974" s="37"/>
      <c r="EI974" s="37"/>
      <c r="EJ974" s="37"/>
      <c r="EK974" s="37"/>
      <c r="EL974" s="37"/>
      <c r="EM974" s="37"/>
      <c r="EN974" s="37"/>
      <c r="EO974" s="37"/>
      <c r="EP974" s="37"/>
      <c r="EQ974" s="37"/>
      <c r="ER974" s="37"/>
      <c r="ES974" s="37"/>
      <c r="ET974" s="37"/>
      <c r="EU974" s="37"/>
      <c r="EV974" s="37"/>
      <c r="EW974" s="37"/>
      <c r="EX974" s="37"/>
      <c r="EY974" s="37"/>
      <c r="EZ974" s="37"/>
      <c r="FA974" s="37"/>
      <c r="FB974" s="37"/>
      <c r="FC974" s="37"/>
      <c r="FD974" s="37"/>
      <c r="FE974" s="37"/>
      <c r="FF974" s="37"/>
      <c r="FG974" s="37"/>
      <c r="FH974" s="37"/>
      <c r="FI974" s="37"/>
      <c r="FJ974" s="37"/>
      <c r="FK974" s="37"/>
      <c r="FL974" s="37"/>
      <c r="FM974" s="37"/>
      <c r="FN974" s="37"/>
      <c r="FO974" s="37"/>
      <c r="FP974" s="37"/>
      <c r="FQ974" s="37"/>
      <c r="FR974" s="37"/>
      <c r="FS974" s="37"/>
      <c r="FT974" s="37"/>
      <c r="FU974" s="37"/>
      <c r="FV974" s="37"/>
      <c r="FW974" s="37"/>
      <c r="FX974" s="37"/>
      <c r="FY974" s="37"/>
      <c r="FZ974" s="37"/>
      <c r="GA974" s="37"/>
      <c r="GB974" s="37"/>
      <c r="GC974" s="37"/>
      <c r="GD974" s="37"/>
      <c r="GE974" s="37"/>
      <c r="GF974" s="37"/>
      <c r="GG974" s="37"/>
      <c r="GH974" s="37"/>
      <c r="GI974" s="37"/>
      <c r="GJ974" s="37"/>
      <c r="GK974" s="37"/>
      <c r="GL974" s="37"/>
      <c r="GM974" s="37"/>
      <c r="GN974" s="37"/>
      <c r="GO974" s="37"/>
      <c r="GP974" s="37"/>
      <c r="GQ974" s="37"/>
      <c r="GR974" s="37"/>
      <c r="GS974" s="37"/>
      <c r="GT974" s="37"/>
      <c r="GU974" s="37"/>
      <c r="GV974" s="37"/>
      <c r="GW974" s="37"/>
      <c r="GX974" s="37"/>
      <c r="GY974" s="37"/>
      <c r="GZ974" s="37"/>
      <c r="HA974" s="37"/>
    </row>
    <row r="975" spans="1:209" s="39" customFormat="1" ht="26.25" customHeight="1" x14ac:dyDescent="0.25">
      <c r="A975" s="40" t="s">
        <v>945</v>
      </c>
      <c r="B975" s="197"/>
      <c r="C975" s="25"/>
      <c r="D975" s="10"/>
      <c r="E975" s="41"/>
      <c r="F975" s="41"/>
      <c r="G975" s="37"/>
      <c r="H975" s="37"/>
      <c r="I975" s="37"/>
      <c r="J975" s="37"/>
      <c r="K975" s="37"/>
      <c r="L975" s="37"/>
      <c r="M975" s="37"/>
      <c r="N975" s="37"/>
      <c r="O975" s="37"/>
      <c r="P975" s="37"/>
      <c r="Q975" s="37"/>
      <c r="R975" s="37"/>
      <c r="S975" s="37"/>
      <c r="T975" s="37"/>
      <c r="U975" s="37"/>
      <c r="V975" s="37"/>
      <c r="W975" s="37"/>
      <c r="X975" s="37"/>
      <c r="Y975" s="37"/>
      <c r="Z975" s="37"/>
      <c r="AA975" s="37"/>
      <c r="AB975" s="37"/>
      <c r="AC975" s="37"/>
      <c r="AD975" s="37"/>
      <c r="AE975" s="37"/>
      <c r="AF975" s="37"/>
      <c r="AG975" s="37"/>
      <c r="AH975" s="37"/>
      <c r="AI975" s="37"/>
      <c r="AJ975" s="37"/>
      <c r="AK975" s="37"/>
      <c r="AL975" s="37"/>
      <c r="AM975" s="37"/>
      <c r="AN975" s="37"/>
      <c r="AO975" s="37"/>
      <c r="AP975" s="37"/>
      <c r="AQ975" s="37"/>
      <c r="AR975" s="37"/>
      <c r="AS975" s="37"/>
      <c r="AT975" s="37"/>
      <c r="AU975" s="37"/>
      <c r="AV975" s="37"/>
      <c r="AW975" s="37"/>
      <c r="AX975" s="37"/>
      <c r="AY975" s="37"/>
      <c r="AZ975" s="37"/>
      <c r="BA975" s="37"/>
      <c r="BB975" s="37"/>
      <c r="BC975" s="37"/>
      <c r="BD975" s="37"/>
      <c r="BE975" s="37"/>
      <c r="BF975" s="37"/>
      <c r="BG975" s="37"/>
      <c r="BH975" s="37"/>
      <c r="BI975" s="37"/>
      <c r="BJ975" s="37"/>
      <c r="BK975" s="37"/>
      <c r="BL975" s="37"/>
      <c r="BM975" s="37"/>
      <c r="BN975" s="37"/>
      <c r="BO975" s="37"/>
      <c r="BP975" s="37"/>
      <c r="BQ975" s="37"/>
      <c r="BR975" s="37"/>
      <c r="BS975" s="37"/>
      <c r="BT975" s="37"/>
      <c r="BU975" s="37"/>
      <c r="BV975" s="37"/>
      <c r="BW975" s="37"/>
      <c r="BX975" s="37"/>
      <c r="BY975" s="37"/>
      <c r="BZ975" s="37"/>
      <c r="CA975" s="37"/>
      <c r="CB975" s="37"/>
      <c r="CC975" s="37"/>
      <c r="CD975" s="37"/>
      <c r="CE975" s="37"/>
      <c r="CF975" s="37"/>
      <c r="CG975" s="37"/>
      <c r="CH975" s="37"/>
      <c r="CI975" s="37"/>
      <c r="CJ975" s="37"/>
      <c r="CK975" s="37"/>
      <c r="CL975" s="37"/>
      <c r="CM975" s="37"/>
      <c r="CN975" s="37"/>
      <c r="CO975" s="37"/>
      <c r="CP975" s="37"/>
      <c r="CQ975" s="37"/>
      <c r="CR975" s="37"/>
      <c r="CS975" s="37"/>
      <c r="CT975" s="37"/>
      <c r="CU975" s="37"/>
      <c r="CV975" s="37"/>
      <c r="CW975" s="37"/>
      <c r="CX975" s="37"/>
      <c r="CY975" s="37"/>
      <c r="CZ975" s="37"/>
      <c r="DA975" s="37"/>
      <c r="DB975" s="37"/>
      <c r="DC975" s="37"/>
      <c r="DD975" s="37"/>
      <c r="DE975" s="37"/>
      <c r="DF975" s="37"/>
      <c r="DG975" s="37"/>
      <c r="DH975" s="37"/>
      <c r="DI975" s="37"/>
      <c r="DJ975" s="37"/>
      <c r="DK975" s="37"/>
      <c r="DL975" s="37"/>
      <c r="DM975" s="37"/>
      <c r="DN975" s="37"/>
      <c r="DO975" s="37"/>
      <c r="DP975" s="37"/>
      <c r="DQ975" s="37"/>
      <c r="DR975" s="37"/>
      <c r="DS975" s="37"/>
      <c r="DT975" s="37"/>
      <c r="DU975" s="37"/>
      <c r="DV975" s="37"/>
      <c r="DW975" s="37"/>
      <c r="DX975" s="37"/>
      <c r="DY975" s="37"/>
      <c r="DZ975" s="37"/>
      <c r="EA975" s="37"/>
      <c r="EB975" s="37"/>
      <c r="EC975" s="37"/>
      <c r="ED975" s="37"/>
      <c r="EE975" s="37"/>
      <c r="EF975" s="37"/>
      <c r="EG975" s="37"/>
      <c r="EH975" s="37"/>
      <c r="EI975" s="37"/>
      <c r="EJ975" s="37"/>
      <c r="EK975" s="37"/>
      <c r="EL975" s="37"/>
      <c r="EM975" s="37"/>
      <c r="EN975" s="37"/>
      <c r="EO975" s="37"/>
      <c r="EP975" s="37"/>
      <c r="EQ975" s="37"/>
      <c r="ER975" s="37"/>
      <c r="ES975" s="37"/>
      <c r="ET975" s="37"/>
      <c r="EU975" s="37"/>
      <c r="EV975" s="37"/>
      <c r="EW975" s="37"/>
      <c r="EX975" s="37"/>
      <c r="EY975" s="37"/>
      <c r="EZ975" s="37"/>
      <c r="FA975" s="37"/>
      <c r="FB975" s="37"/>
      <c r="FC975" s="37"/>
      <c r="FD975" s="37"/>
      <c r="FE975" s="37"/>
      <c r="FF975" s="37"/>
      <c r="FG975" s="37"/>
      <c r="FH975" s="37"/>
      <c r="FI975" s="37"/>
      <c r="FJ975" s="37"/>
      <c r="FK975" s="37"/>
      <c r="FL975" s="37"/>
      <c r="FM975" s="37"/>
      <c r="FN975" s="37"/>
      <c r="FO975" s="37"/>
      <c r="FP975" s="37"/>
      <c r="FQ975" s="37"/>
      <c r="FR975" s="37"/>
      <c r="FS975" s="37"/>
      <c r="FT975" s="37"/>
      <c r="FU975" s="37"/>
      <c r="FV975" s="37"/>
      <c r="FW975" s="37"/>
      <c r="FX975" s="37"/>
      <c r="FY975" s="37"/>
      <c r="FZ975" s="37"/>
      <c r="GA975" s="37"/>
      <c r="GB975" s="37"/>
      <c r="GC975" s="37"/>
      <c r="GD975" s="37"/>
      <c r="GE975" s="37"/>
      <c r="GF975" s="37"/>
      <c r="GG975" s="37"/>
      <c r="GH975" s="37"/>
      <c r="GI975" s="37"/>
      <c r="GJ975" s="37"/>
      <c r="GK975" s="37"/>
      <c r="GL975" s="37"/>
      <c r="GM975" s="37"/>
      <c r="GN975" s="37"/>
      <c r="GO975" s="37"/>
      <c r="GP975" s="37"/>
      <c r="GQ975" s="37"/>
      <c r="GR975" s="37"/>
      <c r="GS975" s="37"/>
      <c r="GT975" s="37"/>
      <c r="GU975" s="37"/>
      <c r="GV975" s="37"/>
      <c r="GW975" s="37"/>
      <c r="GX975" s="37"/>
      <c r="GY975" s="37"/>
      <c r="GZ975" s="37"/>
      <c r="HA975" s="37"/>
    </row>
    <row r="976" spans="1:209" s="39" customFormat="1" ht="23.25" customHeight="1" x14ac:dyDescent="0.25">
      <c r="A976" s="40" t="s">
        <v>965</v>
      </c>
      <c r="B976" s="197"/>
      <c r="C976" s="25"/>
      <c r="D976" s="10"/>
      <c r="E976" s="41"/>
      <c r="F976" s="41"/>
      <c r="G976" s="37"/>
      <c r="H976" s="37"/>
      <c r="I976" s="37"/>
      <c r="J976" s="37"/>
      <c r="K976" s="37"/>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c r="AJ976" s="37"/>
      <c r="AK976" s="37"/>
      <c r="AL976" s="37"/>
      <c r="AM976" s="37"/>
      <c r="AN976" s="37"/>
      <c r="AO976" s="37"/>
      <c r="AP976" s="37"/>
      <c r="AQ976" s="37"/>
      <c r="AR976" s="37"/>
      <c r="AS976" s="37"/>
      <c r="AT976" s="37"/>
      <c r="AU976" s="37"/>
      <c r="AV976" s="37"/>
      <c r="AW976" s="37"/>
      <c r="AX976" s="37"/>
      <c r="AY976" s="37"/>
      <c r="AZ976" s="37"/>
      <c r="BA976" s="37"/>
      <c r="BB976" s="37"/>
      <c r="BC976" s="37"/>
      <c r="BD976" s="37"/>
      <c r="BE976" s="37"/>
      <c r="BF976" s="37"/>
      <c r="BG976" s="37"/>
      <c r="BH976" s="37"/>
      <c r="BI976" s="37"/>
      <c r="BJ976" s="37"/>
      <c r="BK976" s="37"/>
      <c r="BL976" s="37"/>
      <c r="BM976" s="37"/>
      <c r="BN976" s="37"/>
      <c r="BO976" s="37"/>
      <c r="BP976" s="37"/>
      <c r="BQ976" s="37"/>
      <c r="BR976" s="37"/>
      <c r="BS976" s="37"/>
      <c r="BT976" s="37"/>
      <c r="BU976" s="37"/>
      <c r="BV976" s="37"/>
      <c r="BW976" s="37"/>
      <c r="BX976" s="37"/>
      <c r="BY976" s="37"/>
      <c r="BZ976" s="37"/>
      <c r="CA976" s="37"/>
      <c r="CB976" s="37"/>
      <c r="CC976" s="37"/>
      <c r="CD976" s="37"/>
      <c r="CE976" s="37"/>
      <c r="CF976" s="37"/>
      <c r="CG976" s="37"/>
      <c r="CH976" s="37"/>
      <c r="CI976" s="37"/>
      <c r="CJ976" s="37"/>
      <c r="CK976" s="37"/>
      <c r="CL976" s="37"/>
      <c r="CM976" s="37"/>
      <c r="CN976" s="37"/>
      <c r="CO976" s="37"/>
      <c r="CP976" s="37"/>
      <c r="CQ976" s="37"/>
      <c r="CR976" s="37"/>
      <c r="CS976" s="37"/>
      <c r="CT976" s="37"/>
      <c r="CU976" s="37"/>
      <c r="CV976" s="37"/>
      <c r="CW976" s="37"/>
      <c r="CX976" s="37"/>
      <c r="CY976" s="37"/>
      <c r="CZ976" s="37"/>
      <c r="DA976" s="37"/>
      <c r="DB976" s="37"/>
      <c r="DC976" s="37"/>
      <c r="DD976" s="37"/>
      <c r="DE976" s="37"/>
      <c r="DF976" s="37"/>
      <c r="DG976" s="37"/>
      <c r="DH976" s="37"/>
      <c r="DI976" s="37"/>
      <c r="DJ976" s="37"/>
      <c r="DK976" s="37"/>
      <c r="DL976" s="37"/>
      <c r="DM976" s="37"/>
      <c r="DN976" s="37"/>
      <c r="DO976" s="37"/>
      <c r="DP976" s="37"/>
      <c r="DQ976" s="37"/>
      <c r="DR976" s="37"/>
      <c r="DS976" s="37"/>
      <c r="DT976" s="37"/>
      <c r="DU976" s="37"/>
      <c r="DV976" s="37"/>
      <c r="DW976" s="37"/>
      <c r="DX976" s="37"/>
      <c r="DY976" s="37"/>
      <c r="DZ976" s="37"/>
      <c r="EA976" s="37"/>
      <c r="EB976" s="37"/>
      <c r="EC976" s="37"/>
      <c r="ED976" s="37"/>
      <c r="EE976" s="37"/>
      <c r="EF976" s="37"/>
      <c r="EG976" s="37"/>
      <c r="EH976" s="37"/>
      <c r="EI976" s="37"/>
      <c r="EJ976" s="37"/>
      <c r="EK976" s="37"/>
      <c r="EL976" s="37"/>
      <c r="EM976" s="37"/>
      <c r="EN976" s="37"/>
      <c r="EO976" s="37"/>
      <c r="EP976" s="37"/>
      <c r="EQ976" s="37"/>
      <c r="ER976" s="37"/>
      <c r="ES976" s="37"/>
      <c r="ET976" s="37"/>
      <c r="EU976" s="37"/>
      <c r="EV976" s="37"/>
      <c r="EW976" s="37"/>
      <c r="EX976" s="37"/>
      <c r="EY976" s="37"/>
      <c r="EZ976" s="37"/>
      <c r="FA976" s="37"/>
      <c r="FB976" s="37"/>
      <c r="FC976" s="37"/>
      <c r="FD976" s="37"/>
      <c r="FE976" s="37"/>
      <c r="FF976" s="37"/>
      <c r="FG976" s="37"/>
      <c r="FH976" s="37"/>
      <c r="FI976" s="37"/>
      <c r="FJ976" s="37"/>
      <c r="FK976" s="37"/>
      <c r="FL976" s="37"/>
      <c r="FM976" s="37"/>
      <c r="FN976" s="37"/>
      <c r="FO976" s="37"/>
      <c r="FP976" s="37"/>
      <c r="FQ976" s="37"/>
      <c r="FR976" s="37"/>
      <c r="FS976" s="37"/>
      <c r="FT976" s="37"/>
      <c r="FU976" s="37"/>
      <c r="FV976" s="37"/>
      <c r="FW976" s="37"/>
      <c r="FX976" s="37"/>
      <c r="FY976" s="37"/>
      <c r="FZ976" s="37"/>
      <c r="GA976" s="37"/>
      <c r="GB976" s="37"/>
      <c r="GC976" s="37"/>
      <c r="GD976" s="37"/>
      <c r="GE976" s="37"/>
      <c r="GF976" s="37"/>
      <c r="GG976" s="37"/>
      <c r="GH976" s="37"/>
      <c r="GI976" s="37"/>
      <c r="GJ976" s="37"/>
      <c r="GK976" s="37"/>
      <c r="GL976" s="37"/>
      <c r="GM976" s="37"/>
      <c r="GN976" s="37"/>
      <c r="GO976" s="37"/>
      <c r="GP976" s="37"/>
      <c r="GQ976" s="37"/>
      <c r="GR976" s="37"/>
      <c r="GS976" s="37"/>
      <c r="GT976" s="37"/>
      <c r="GU976" s="37"/>
      <c r="GV976" s="37"/>
      <c r="GW976" s="37"/>
      <c r="GX976" s="37"/>
      <c r="GY976" s="37"/>
      <c r="GZ976" s="37"/>
      <c r="HA976" s="37"/>
    </row>
    <row r="977" spans="1:209" s="39" customFormat="1" ht="33" customHeight="1" x14ac:dyDescent="0.25">
      <c r="A977" s="40" t="s">
        <v>853</v>
      </c>
      <c r="B977" s="197" t="s">
        <v>851</v>
      </c>
      <c r="C977" s="25">
        <f>44104+14383+16500+3900</f>
        <v>78887</v>
      </c>
      <c r="D977" s="10" t="s">
        <v>643</v>
      </c>
      <c r="E977" s="41" t="s">
        <v>103</v>
      </c>
      <c r="F977" s="41" t="s">
        <v>38</v>
      </c>
      <c r="G977" s="37"/>
      <c r="H977" s="37"/>
      <c r="I977" s="37"/>
      <c r="J977" s="37"/>
      <c r="K977" s="37"/>
      <c r="L977" s="37"/>
      <c r="M977" s="37"/>
      <c r="N977" s="37"/>
      <c r="O977" s="37"/>
      <c r="P977" s="37"/>
      <c r="Q977" s="37"/>
      <c r="R977" s="37"/>
      <c r="S977" s="37"/>
      <c r="T977" s="37"/>
      <c r="U977" s="37"/>
      <c r="V977" s="37"/>
      <c r="W977" s="37"/>
      <c r="X977" s="37"/>
      <c r="Y977" s="37"/>
      <c r="Z977" s="37"/>
      <c r="AA977" s="37"/>
      <c r="AB977" s="37"/>
      <c r="AC977" s="37"/>
      <c r="AD977" s="37"/>
      <c r="AE977" s="37"/>
      <c r="AF977" s="37"/>
      <c r="AG977" s="37"/>
      <c r="AH977" s="37"/>
      <c r="AI977" s="37"/>
      <c r="AJ977" s="37"/>
      <c r="AK977" s="37"/>
      <c r="AL977" s="37"/>
      <c r="AM977" s="37"/>
      <c r="AN977" s="37"/>
      <c r="AO977" s="37"/>
      <c r="AP977" s="37"/>
      <c r="AQ977" s="37"/>
      <c r="AR977" s="37"/>
      <c r="AS977" s="37"/>
      <c r="AT977" s="37"/>
      <c r="AU977" s="37"/>
      <c r="AV977" s="37"/>
      <c r="AW977" s="37"/>
      <c r="AX977" s="37"/>
      <c r="AY977" s="37"/>
      <c r="AZ977" s="37"/>
      <c r="BA977" s="37"/>
      <c r="BB977" s="37"/>
      <c r="BC977" s="37"/>
      <c r="BD977" s="37"/>
      <c r="BE977" s="37"/>
      <c r="BF977" s="37"/>
      <c r="BG977" s="37"/>
      <c r="BH977" s="37"/>
      <c r="BI977" s="37"/>
      <c r="BJ977" s="37"/>
      <c r="BK977" s="37"/>
      <c r="BL977" s="37"/>
      <c r="BM977" s="37"/>
      <c r="BN977" s="37"/>
      <c r="BO977" s="37"/>
      <c r="BP977" s="37"/>
      <c r="BQ977" s="37"/>
      <c r="BR977" s="37"/>
      <c r="BS977" s="37"/>
      <c r="BT977" s="37"/>
      <c r="BU977" s="37"/>
      <c r="BV977" s="37"/>
      <c r="BW977" s="37"/>
      <c r="BX977" s="37"/>
      <c r="BY977" s="37"/>
      <c r="BZ977" s="37"/>
      <c r="CA977" s="37"/>
      <c r="CB977" s="37"/>
      <c r="CC977" s="37"/>
      <c r="CD977" s="37"/>
      <c r="CE977" s="37"/>
      <c r="CF977" s="37"/>
      <c r="CG977" s="37"/>
      <c r="CH977" s="37"/>
      <c r="CI977" s="37"/>
      <c r="CJ977" s="37"/>
      <c r="CK977" s="37"/>
      <c r="CL977" s="37"/>
      <c r="CM977" s="37"/>
      <c r="CN977" s="37"/>
      <c r="CO977" s="37"/>
      <c r="CP977" s="37"/>
      <c r="CQ977" s="37"/>
      <c r="CR977" s="37"/>
      <c r="CS977" s="37"/>
      <c r="CT977" s="37"/>
      <c r="CU977" s="37"/>
      <c r="CV977" s="37"/>
      <c r="CW977" s="37"/>
      <c r="CX977" s="37"/>
      <c r="CY977" s="37"/>
      <c r="CZ977" s="37"/>
      <c r="DA977" s="37"/>
      <c r="DB977" s="37"/>
      <c r="DC977" s="37"/>
      <c r="DD977" s="37"/>
      <c r="DE977" s="37"/>
      <c r="DF977" s="37"/>
      <c r="DG977" s="37"/>
      <c r="DH977" s="37"/>
      <c r="DI977" s="37"/>
      <c r="DJ977" s="37"/>
      <c r="DK977" s="37"/>
      <c r="DL977" s="37"/>
      <c r="DM977" s="37"/>
      <c r="DN977" s="37"/>
      <c r="DO977" s="37"/>
      <c r="DP977" s="37"/>
      <c r="DQ977" s="37"/>
      <c r="DR977" s="37"/>
      <c r="DS977" s="37"/>
      <c r="DT977" s="37"/>
      <c r="DU977" s="37"/>
      <c r="DV977" s="37"/>
      <c r="DW977" s="37"/>
      <c r="DX977" s="37"/>
      <c r="DY977" s="37"/>
      <c r="DZ977" s="37"/>
      <c r="EA977" s="37"/>
      <c r="EB977" s="37"/>
      <c r="EC977" s="37"/>
      <c r="ED977" s="37"/>
      <c r="EE977" s="37"/>
      <c r="EF977" s="37"/>
      <c r="EG977" s="37"/>
      <c r="EH977" s="37"/>
      <c r="EI977" s="37"/>
      <c r="EJ977" s="37"/>
      <c r="EK977" s="37"/>
      <c r="EL977" s="37"/>
      <c r="EM977" s="37"/>
      <c r="EN977" s="37"/>
      <c r="EO977" s="37"/>
      <c r="EP977" s="37"/>
      <c r="EQ977" s="37"/>
      <c r="ER977" s="37"/>
      <c r="ES977" s="37"/>
      <c r="ET977" s="37"/>
      <c r="EU977" s="37"/>
      <c r="EV977" s="37"/>
      <c r="EW977" s="37"/>
      <c r="EX977" s="37"/>
      <c r="EY977" s="37"/>
      <c r="EZ977" s="37"/>
      <c r="FA977" s="37"/>
      <c r="FB977" s="37"/>
      <c r="FC977" s="37"/>
      <c r="FD977" s="37"/>
      <c r="FE977" s="37"/>
      <c r="FF977" s="37"/>
      <c r="FG977" s="37"/>
      <c r="FH977" s="37"/>
      <c r="FI977" s="37"/>
      <c r="FJ977" s="37"/>
      <c r="FK977" s="37"/>
      <c r="FL977" s="37"/>
      <c r="FM977" s="37"/>
      <c r="FN977" s="37"/>
      <c r="FO977" s="37"/>
      <c r="FP977" s="37"/>
      <c r="FQ977" s="37"/>
      <c r="FR977" s="37"/>
      <c r="FS977" s="37"/>
      <c r="FT977" s="37"/>
      <c r="FU977" s="37"/>
      <c r="FV977" s="37"/>
      <c r="FW977" s="37"/>
      <c r="FX977" s="37"/>
      <c r="FY977" s="37"/>
      <c r="FZ977" s="37"/>
      <c r="GA977" s="37"/>
      <c r="GB977" s="37"/>
      <c r="GC977" s="37"/>
      <c r="GD977" s="37"/>
      <c r="GE977" s="37"/>
      <c r="GF977" s="37"/>
      <c r="GG977" s="37"/>
      <c r="GH977" s="37"/>
      <c r="GI977" s="37"/>
      <c r="GJ977" s="37"/>
      <c r="GK977" s="37"/>
      <c r="GL977" s="37"/>
      <c r="GM977" s="37"/>
      <c r="GN977" s="37"/>
      <c r="GO977" s="37"/>
      <c r="GP977" s="37"/>
      <c r="GQ977" s="37"/>
      <c r="GR977" s="37"/>
      <c r="GS977" s="37"/>
      <c r="GT977" s="37"/>
      <c r="GU977" s="37"/>
      <c r="GV977" s="37"/>
      <c r="GW977" s="37"/>
      <c r="GX977" s="37"/>
      <c r="GY977" s="37"/>
      <c r="GZ977" s="37"/>
      <c r="HA977" s="37"/>
    </row>
    <row r="978" spans="1:209" s="39" customFormat="1" ht="26.25" customHeight="1" x14ac:dyDescent="0.25">
      <c r="A978" s="40" t="s">
        <v>886</v>
      </c>
      <c r="B978" s="197"/>
      <c r="C978" s="25"/>
      <c r="D978" s="10"/>
      <c r="E978" s="41"/>
      <c r="F978" s="41"/>
      <c r="G978" s="37"/>
      <c r="H978" s="37"/>
      <c r="I978" s="37"/>
      <c r="J978" s="37"/>
      <c r="K978" s="37"/>
      <c r="L978" s="37"/>
      <c r="M978" s="37"/>
      <c r="N978" s="37"/>
      <c r="O978" s="37"/>
      <c r="P978" s="37"/>
      <c r="Q978" s="37"/>
      <c r="R978" s="37"/>
      <c r="S978" s="37"/>
      <c r="T978" s="37"/>
      <c r="U978" s="37"/>
      <c r="V978" s="37"/>
      <c r="W978" s="37"/>
      <c r="X978" s="37"/>
      <c r="Y978" s="37"/>
      <c r="Z978" s="37"/>
      <c r="AA978" s="37"/>
      <c r="AB978" s="37"/>
      <c r="AC978" s="37"/>
      <c r="AD978" s="37"/>
      <c r="AE978" s="37"/>
      <c r="AF978" s="37"/>
      <c r="AG978" s="37"/>
      <c r="AH978" s="37"/>
      <c r="AI978" s="37"/>
      <c r="AJ978" s="37"/>
      <c r="AK978" s="37"/>
      <c r="AL978" s="37"/>
      <c r="AM978" s="37"/>
      <c r="AN978" s="37"/>
      <c r="AO978" s="37"/>
      <c r="AP978" s="37"/>
      <c r="AQ978" s="37"/>
      <c r="AR978" s="37"/>
      <c r="AS978" s="37"/>
      <c r="AT978" s="37"/>
      <c r="AU978" s="37"/>
      <c r="AV978" s="37"/>
      <c r="AW978" s="37"/>
      <c r="AX978" s="37"/>
      <c r="AY978" s="37"/>
      <c r="AZ978" s="37"/>
      <c r="BA978" s="37"/>
      <c r="BB978" s="37"/>
      <c r="BC978" s="37"/>
      <c r="BD978" s="37"/>
      <c r="BE978" s="37"/>
      <c r="BF978" s="37"/>
      <c r="BG978" s="37"/>
      <c r="BH978" s="37"/>
      <c r="BI978" s="37"/>
      <c r="BJ978" s="37"/>
      <c r="BK978" s="37"/>
      <c r="BL978" s="37"/>
      <c r="BM978" s="37"/>
      <c r="BN978" s="37"/>
      <c r="BO978" s="37"/>
      <c r="BP978" s="37"/>
      <c r="BQ978" s="37"/>
      <c r="BR978" s="37"/>
      <c r="BS978" s="37"/>
      <c r="BT978" s="37"/>
      <c r="BU978" s="37"/>
      <c r="BV978" s="37"/>
      <c r="BW978" s="37"/>
      <c r="BX978" s="37"/>
      <c r="BY978" s="37"/>
      <c r="BZ978" s="37"/>
      <c r="CA978" s="37"/>
      <c r="CB978" s="37"/>
      <c r="CC978" s="37"/>
      <c r="CD978" s="37"/>
      <c r="CE978" s="37"/>
      <c r="CF978" s="37"/>
      <c r="CG978" s="37"/>
      <c r="CH978" s="37"/>
      <c r="CI978" s="37"/>
      <c r="CJ978" s="37"/>
      <c r="CK978" s="37"/>
      <c r="CL978" s="37"/>
      <c r="CM978" s="37"/>
      <c r="CN978" s="37"/>
      <c r="CO978" s="37"/>
      <c r="CP978" s="37"/>
      <c r="CQ978" s="37"/>
      <c r="CR978" s="37"/>
      <c r="CS978" s="37"/>
      <c r="CT978" s="37"/>
      <c r="CU978" s="37"/>
      <c r="CV978" s="37"/>
      <c r="CW978" s="37"/>
      <c r="CX978" s="37"/>
      <c r="CY978" s="37"/>
      <c r="CZ978" s="37"/>
      <c r="DA978" s="37"/>
      <c r="DB978" s="37"/>
      <c r="DC978" s="37"/>
      <c r="DD978" s="37"/>
      <c r="DE978" s="37"/>
      <c r="DF978" s="37"/>
      <c r="DG978" s="37"/>
      <c r="DH978" s="37"/>
      <c r="DI978" s="37"/>
      <c r="DJ978" s="37"/>
      <c r="DK978" s="37"/>
      <c r="DL978" s="37"/>
      <c r="DM978" s="37"/>
      <c r="DN978" s="37"/>
      <c r="DO978" s="37"/>
      <c r="DP978" s="37"/>
      <c r="DQ978" s="37"/>
      <c r="DR978" s="37"/>
      <c r="DS978" s="37"/>
      <c r="DT978" s="37"/>
      <c r="DU978" s="37"/>
      <c r="DV978" s="37"/>
      <c r="DW978" s="37"/>
      <c r="DX978" s="37"/>
      <c r="DY978" s="37"/>
      <c r="DZ978" s="37"/>
      <c r="EA978" s="37"/>
      <c r="EB978" s="37"/>
      <c r="EC978" s="37"/>
      <c r="ED978" s="37"/>
      <c r="EE978" s="37"/>
      <c r="EF978" s="37"/>
      <c r="EG978" s="37"/>
      <c r="EH978" s="37"/>
      <c r="EI978" s="37"/>
      <c r="EJ978" s="37"/>
      <c r="EK978" s="37"/>
      <c r="EL978" s="37"/>
      <c r="EM978" s="37"/>
      <c r="EN978" s="37"/>
      <c r="EO978" s="37"/>
      <c r="EP978" s="37"/>
      <c r="EQ978" s="37"/>
      <c r="ER978" s="37"/>
      <c r="ES978" s="37"/>
      <c r="ET978" s="37"/>
      <c r="EU978" s="37"/>
      <c r="EV978" s="37"/>
      <c r="EW978" s="37"/>
      <c r="EX978" s="37"/>
      <c r="EY978" s="37"/>
      <c r="EZ978" s="37"/>
      <c r="FA978" s="37"/>
      <c r="FB978" s="37"/>
      <c r="FC978" s="37"/>
      <c r="FD978" s="37"/>
      <c r="FE978" s="37"/>
      <c r="FF978" s="37"/>
      <c r="FG978" s="37"/>
      <c r="FH978" s="37"/>
      <c r="FI978" s="37"/>
      <c r="FJ978" s="37"/>
      <c r="FK978" s="37"/>
      <c r="FL978" s="37"/>
      <c r="FM978" s="37"/>
      <c r="FN978" s="37"/>
      <c r="FO978" s="37"/>
      <c r="FP978" s="37"/>
      <c r="FQ978" s="37"/>
      <c r="FR978" s="37"/>
      <c r="FS978" s="37"/>
      <c r="FT978" s="37"/>
      <c r="FU978" s="37"/>
      <c r="FV978" s="37"/>
      <c r="FW978" s="37"/>
      <c r="FX978" s="37"/>
      <c r="FY978" s="37"/>
      <c r="FZ978" s="37"/>
      <c r="GA978" s="37"/>
      <c r="GB978" s="37"/>
      <c r="GC978" s="37"/>
      <c r="GD978" s="37"/>
      <c r="GE978" s="37"/>
      <c r="GF978" s="37"/>
      <c r="GG978" s="37"/>
      <c r="GH978" s="37"/>
      <c r="GI978" s="37"/>
      <c r="GJ978" s="37"/>
      <c r="GK978" s="37"/>
      <c r="GL978" s="37"/>
      <c r="GM978" s="37"/>
      <c r="GN978" s="37"/>
      <c r="GO978" s="37"/>
      <c r="GP978" s="37"/>
      <c r="GQ978" s="37"/>
      <c r="GR978" s="37"/>
      <c r="GS978" s="37"/>
      <c r="GT978" s="37"/>
      <c r="GU978" s="37"/>
      <c r="GV978" s="37"/>
      <c r="GW978" s="37"/>
      <c r="GX978" s="37"/>
      <c r="GY978" s="37"/>
      <c r="GZ978" s="37"/>
      <c r="HA978" s="37"/>
    </row>
    <row r="979" spans="1:209" s="39" customFormat="1" ht="36.75" customHeight="1" x14ac:dyDescent="0.25">
      <c r="A979" s="40" t="s">
        <v>862</v>
      </c>
      <c r="B979" s="197"/>
      <c r="C979" s="25"/>
      <c r="D979" s="10"/>
      <c r="E979" s="41"/>
      <c r="F979" s="41"/>
      <c r="G979" s="37"/>
      <c r="H979" s="37"/>
      <c r="I979" s="37"/>
      <c r="J979" s="37"/>
      <c r="K979" s="37"/>
      <c r="L979" s="37"/>
      <c r="M979" s="37"/>
      <c r="N979" s="37"/>
      <c r="O979" s="37"/>
      <c r="P979" s="37"/>
      <c r="Q979" s="37"/>
      <c r="R979" s="37"/>
      <c r="S979" s="37"/>
      <c r="T979" s="37"/>
      <c r="U979" s="37"/>
      <c r="V979" s="37"/>
      <c r="W979" s="37"/>
      <c r="X979" s="37"/>
      <c r="Y979" s="37"/>
      <c r="Z979" s="37"/>
      <c r="AA979" s="37"/>
      <c r="AB979" s="37"/>
      <c r="AC979" s="37"/>
      <c r="AD979" s="37"/>
      <c r="AE979" s="37"/>
      <c r="AF979" s="37"/>
      <c r="AG979" s="37"/>
      <c r="AH979" s="37"/>
      <c r="AI979" s="37"/>
      <c r="AJ979" s="37"/>
      <c r="AK979" s="37"/>
      <c r="AL979" s="37"/>
      <c r="AM979" s="37"/>
      <c r="AN979" s="37"/>
      <c r="AO979" s="37"/>
      <c r="AP979" s="37"/>
      <c r="AQ979" s="37"/>
      <c r="AR979" s="37"/>
      <c r="AS979" s="37"/>
      <c r="AT979" s="37"/>
      <c r="AU979" s="37"/>
      <c r="AV979" s="37"/>
      <c r="AW979" s="37"/>
      <c r="AX979" s="37"/>
      <c r="AY979" s="37"/>
      <c r="AZ979" s="37"/>
      <c r="BA979" s="37"/>
      <c r="BB979" s="37"/>
      <c r="BC979" s="37"/>
      <c r="BD979" s="37"/>
      <c r="BE979" s="37"/>
      <c r="BF979" s="37"/>
      <c r="BG979" s="37"/>
      <c r="BH979" s="37"/>
      <c r="BI979" s="37"/>
      <c r="BJ979" s="37"/>
      <c r="BK979" s="37"/>
      <c r="BL979" s="37"/>
      <c r="BM979" s="37"/>
      <c r="BN979" s="37"/>
      <c r="BO979" s="37"/>
      <c r="BP979" s="37"/>
      <c r="BQ979" s="37"/>
      <c r="BR979" s="37"/>
      <c r="BS979" s="37"/>
      <c r="BT979" s="37"/>
      <c r="BU979" s="37"/>
      <c r="BV979" s="37"/>
      <c r="BW979" s="37"/>
      <c r="BX979" s="37"/>
      <c r="BY979" s="37"/>
      <c r="BZ979" s="37"/>
      <c r="CA979" s="37"/>
      <c r="CB979" s="37"/>
      <c r="CC979" s="37"/>
      <c r="CD979" s="37"/>
      <c r="CE979" s="37"/>
      <c r="CF979" s="37"/>
      <c r="CG979" s="37"/>
      <c r="CH979" s="37"/>
      <c r="CI979" s="37"/>
      <c r="CJ979" s="37"/>
      <c r="CK979" s="37"/>
      <c r="CL979" s="37"/>
      <c r="CM979" s="37"/>
      <c r="CN979" s="37"/>
      <c r="CO979" s="37"/>
      <c r="CP979" s="37"/>
      <c r="CQ979" s="37"/>
      <c r="CR979" s="37"/>
      <c r="CS979" s="37"/>
      <c r="CT979" s="37"/>
      <c r="CU979" s="37"/>
      <c r="CV979" s="37"/>
      <c r="CW979" s="37"/>
      <c r="CX979" s="37"/>
      <c r="CY979" s="37"/>
      <c r="CZ979" s="37"/>
      <c r="DA979" s="37"/>
      <c r="DB979" s="37"/>
      <c r="DC979" s="37"/>
      <c r="DD979" s="37"/>
      <c r="DE979" s="37"/>
      <c r="DF979" s="37"/>
      <c r="DG979" s="37"/>
      <c r="DH979" s="37"/>
      <c r="DI979" s="37"/>
      <c r="DJ979" s="37"/>
      <c r="DK979" s="37"/>
      <c r="DL979" s="37"/>
      <c r="DM979" s="37"/>
      <c r="DN979" s="37"/>
      <c r="DO979" s="37"/>
      <c r="DP979" s="37"/>
      <c r="DQ979" s="37"/>
      <c r="DR979" s="37"/>
      <c r="DS979" s="37"/>
      <c r="DT979" s="37"/>
      <c r="DU979" s="37"/>
      <c r="DV979" s="37"/>
      <c r="DW979" s="37"/>
      <c r="DX979" s="37"/>
      <c r="DY979" s="37"/>
      <c r="DZ979" s="37"/>
      <c r="EA979" s="37"/>
      <c r="EB979" s="37"/>
      <c r="EC979" s="37"/>
      <c r="ED979" s="37"/>
      <c r="EE979" s="37"/>
      <c r="EF979" s="37"/>
      <c r="EG979" s="37"/>
      <c r="EH979" s="37"/>
      <c r="EI979" s="37"/>
      <c r="EJ979" s="37"/>
      <c r="EK979" s="37"/>
      <c r="EL979" s="37"/>
      <c r="EM979" s="37"/>
      <c r="EN979" s="37"/>
      <c r="EO979" s="37"/>
      <c r="EP979" s="37"/>
      <c r="EQ979" s="37"/>
      <c r="ER979" s="37"/>
      <c r="ES979" s="37"/>
      <c r="ET979" s="37"/>
      <c r="EU979" s="37"/>
      <c r="EV979" s="37"/>
      <c r="EW979" s="37"/>
      <c r="EX979" s="37"/>
      <c r="EY979" s="37"/>
      <c r="EZ979" s="37"/>
      <c r="FA979" s="37"/>
      <c r="FB979" s="37"/>
      <c r="FC979" s="37"/>
      <c r="FD979" s="37"/>
      <c r="FE979" s="37"/>
      <c r="FF979" s="37"/>
      <c r="FG979" s="37"/>
      <c r="FH979" s="37"/>
      <c r="FI979" s="37"/>
      <c r="FJ979" s="37"/>
      <c r="FK979" s="37"/>
      <c r="FL979" s="37"/>
      <c r="FM979" s="37"/>
      <c r="FN979" s="37"/>
      <c r="FO979" s="37"/>
      <c r="FP979" s="37"/>
      <c r="FQ979" s="37"/>
      <c r="FR979" s="37"/>
      <c r="FS979" s="37"/>
      <c r="FT979" s="37"/>
      <c r="FU979" s="37"/>
      <c r="FV979" s="37"/>
      <c r="FW979" s="37"/>
      <c r="FX979" s="37"/>
      <c r="FY979" s="37"/>
      <c r="FZ979" s="37"/>
      <c r="GA979" s="37"/>
      <c r="GB979" s="37"/>
      <c r="GC979" s="37"/>
      <c r="GD979" s="37"/>
      <c r="GE979" s="37"/>
      <c r="GF979" s="37"/>
      <c r="GG979" s="37"/>
      <c r="GH979" s="37"/>
      <c r="GI979" s="37"/>
      <c r="GJ979" s="37"/>
      <c r="GK979" s="37"/>
      <c r="GL979" s="37"/>
      <c r="GM979" s="37"/>
      <c r="GN979" s="37"/>
      <c r="GO979" s="37"/>
      <c r="GP979" s="37"/>
      <c r="GQ979" s="37"/>
      <c r="GR979" s="37"/>
      <c r="GS979" s="37"/>
      <c r="GT979" s="37"/>
      <c r="GU979" s="37"/>
      <c r="GV979" s="37"/>
      <c r="GW979" s="37"/>
      <c r="GX979" s="37"/>
      <c r="GY979" s="37"/>
      <c r="GZ979" s="37"/>
      <c r="HA979" s="37"/>
    </row>
    <row r="980" spans="1:209" s="39" customFormat="1" ht="26.25" customHeight="1" x14ac:dyDescent="0.25">
      <c r="A980" s="40" t="s">
        <v>863</v>
      </c>
      <c r="B980" s="197"/>
      <c r="C980" s="25"/>
      <c r="D980" s="10"/>
      <c r="E980" s="41"/>
      <c r="F980" s="41"/>
      <c r="G980" s="37"/>
      <c r="H980" s="37"/>
      <c r="I980" s="37"/>
      <c r="J980" s="37"/>
      <c r="K980" s="37"/>
      <c r="L980" s="37"/>
      <c r="M980" s="37"/>
      <c r="N980" s="37"/>
      <c r="O980" s="37"/>
      <c r="P980" s="37"/>
      <c r="Q980" s="37"/>
      <c r="R980" s="37"/>
      <c r="S980" s="37"/>
      <c r="T980" s="37"/>
      <c r="U980" s="37"/>
      <c r="V980" s="37"/>
      <c r="W980" s="37"/>
      <c r="X980" s="37"/>
      <c r="Y980" s="37"/>
      <c r="Z980" s="37"/>
      <c r="AA980" s="37"/>
      <c r="AB980" s="37"/>
      <c r="AC980" s="37"/>
      <c r="AD980" s="37"/>
      <c r="AE980" s="37"/>
      <c r="AF980" s="37"/>
      <c r="AG980" s="37"/>
      <c r="AH980" s="37"/>
      <c r="AI980" s="37"/>
      <c r="AJ980" s="37"/>
      <c r="AK980" s="37"/>
      <c r="AL980" s="37"/>
      <c r="AM980" s="37"/>
      <c r="AN980" s="37"/>
      <c r="AO980" s="37"/>
      <c r="AP980" s="37"/>
      <c r="AQ980" s="37"/>
      <c r="AR980" s="37"/>
      <c r="AS980" s="37"/>
      <c r="AT980" s="37"/>
      <c r="AU980" s="37"/>
      <c r="AV980" s="37"/>
      <c r="AW980" s="37"/>
      <c r="AX980" s="37"/>
      <c r="AY980" s="37"/>
      <c r="AZ980" s="37"/>
      <c r="BA980" s="37"/>
      <c r="BB980" s="37"/>
      <c r="BC980" s="37"/>
      <c r="BD980" s="37"/>
      <c r="BE980" s="37"/>
      <c r="BF980" s="37"/>
      <c r="BG980" s="37"/>
      <c r="BH980" s="37"/>
      <c r="BI980" s="37"/>
      <c r="BJ980" s="37"/>
      <c r="BK980" s="37"/>
      <c r="BL980" s="37"/>
      <c r="BM980" s="37"/>
      <c r="BN980" s="37"/>
      <c r="BO980" s="37"/>
      <c r="BP980" s="37"/>
      <c r="BQ980" s="37"/>
      <c r="BR980" s="37"/>
      <c r="BS980" s="37"/>
      <c r="BT980" s="37"/>
      <c r="BU980" s="37"/>
      <c r="BV980" s="37"/>
      <c r="BW980" s="37"/>
      <c r="BX980" s="37"/>
      <c r="BY980" s="37"/>
      <c r="BZ980" s="37"/>
      <c r="CA980" s="37"/>
      <c r="CB980" s="37"/>
      <c r="CC980" s="37"/>
      <c r="CD980" s="37"/>
      <c r="CE980" s="37"/>
      <c r="CF980" s="37"/>
      <c r="CG980" s="37"/>
      <c r="CH980" s="37"/>
      <c r="CI980" s="37"/>
      <c r="CJ980" s="37"/>
      <c r="CK980" s="37"/>
      <c r="CL980" s="37"/>
      <c r="CM980" s="37"/>
      <c r="CN980" s="37"/>
      <c r="CO980" s="37"/>
      <c r="CP980" s="37"/>
      <c r="CQ980" s="37"/>
      <c r="CR980" s="37"/>
      <c r="CS980" s="37"/>
      <c r="CT980" s="37"/>
      <c r="CU980" s="37"/>
      <c r="CV980" s="37"/>
      <c r="CW980" s="37"/>
      <c r="CX980" s="37"/>
      <c r="CY980" s="37"/>
      <c r="CZ980" s="37"/>
      <c r="DA980" s="37"/>
      <c r="DB980" s="37"/>
      <c r="DC980" s="37"/>
      <c r="DD980" s="37"/>
      <c r="DE980" s="37"/>
      <c r="DF980" s="37"/>
      <c r="DG980" s="37"/>
      <c r="DH980" s="37"/>
      <c r="DI980" s="37"/>
      <c r="DJ980" s="37"/>
      <c r="DK980" s="37"/>
      <c r="DL980" s="37"/>
      <c r="DM980" s="37"/>
      <c r="DN980" s="37"/>
      <c r="DO980" s="37"/>
      <c r="DP980" s="37"/>
      <c r="DQ980" s="37"/>
      <c r="DR980" s="37"/>
      <c r="DS980" s="37"/>
      <c r="DT980" s="37"/>
      <c r="DU980" s="37"/>
      <c r="DV980" s="37"/>
      <c r="DW980" s="37"/>
      <c r="DX980" s="37"/>
      <c r="DY980" s="37"/>
      <c r="DZ980" s="37"/>
      <c r="EA980" s="37"/>
      <c r="EB980" s="37"/>
      <c r="EC980" s="37"/>
      <c r="ED980" s="37"/>
      <c r="EE980" s="37"/>
      <c r="EF980" s="37"/>
      <c r="EG980" s="37"/>
      <c r="EH980" s="37"/>
      <c r="EI980" s="37"/>
      <c r="EJ980" s="37"/>
      <c r="EK980" s="37"/>
      <c r="EL980" s="37"/>
      <c r="EM980" s="37"/>
      <c r="EN980" s="37"/>
      <c r="EO980" s="37"/>
      <c r="EP980" s="37"/>
      <c r="EQ980" s="37"/>
      <c r="ER980" s="37"/>
      <c r="ES980" s="37"/>
      <c r="ET980" s="37"/>
      <c r="EU980" s="37"/>
      <c r="EV980" s="37"/>
      <c r="EW980" s="37"/>
      <c r="EX980" s="37"/>
      <c r="EY980" s="37"/>
      <c r="EZ980" s="37"/>
      <c r="FA980" s="37"/>
      <c r="FB980" s="37"/>
      <c r="FC980" s="37"/>
      <c r="FD980" s="37"/>
      <c r="FE980" s="37"/>
      <c r="FF980" s="37"/>
      <c r="FG980" s="37"/>
      <c r="FH980" s="37"/>
      <c r="FI980" s="37"/>
      <c r="FJ980" s="37"/>
      <c r="FK980" s="37"/>
      <c r="FL980" s="37"/>
      <c r="FM980" s="37"/>
      <c r="FN980" s="37"/>
      <c r="FO980" s="37"/>
      <c r="FP980" s="37"/>
      <c r="FQ980" s="37"/>
      <c r="FR980" s="37"/>
      <c r="FS980" s="37"/>
      <c r="FT980" s="37"/>
      <c r="FU980" s="37"/>
      <c r="FV980" s="37"/>
      <c r="FW980" s="37"/>
      <c r="FX980" s="37"/>
      <c r="FY980" s="37"/>
      <c r="FZ980" s="37"/>
      <c r="GA980" s="37"/>
      <c r="GB980" s="37"/>
      <c r="GC980" s="37"/>
      <c r="GD980" s="37"/>
      <c r="GE980" s="37"/>
      <c r="GF980" s="37"/>
      <c r="GG980" s="37"/>
      <c r="GH980" s="37"/>
      <c r="GI980" s="37"/>
      <c r="GJ980" s="37"/>
      <c r="GK980" s="37"/>
      <c r="GL980" s="37"/>
      <c r="GM980" s="37"/>
      <c r="GN980" s="37"/>
      <c r="GO980" s="37"/>
      <c r="GP980" s="37"/>
      <c r="GQ980" s="37"/>
      <c r="GR980" s="37"/>
      <c r="GS980" s="37"/>
      <c r="GT980" s="37"/>
      <c r="GU980" s="37"/>
      <c r="GV980" s="37"/>
      <c r="GW980" s="37"/>
      <c r="GX980" s="37"/>
      <c r="GY980" s="37"/>
      <c r="GZ980" s="37"/>
      <c r="HA980" s="37"/>
    </row>
    <row r="981" spans="1:209" s="39" customFormat="1" ht="26.25" customHeight="1" x14ac:dyDescent="0.25">
      <c r="A981" s="40" t="s">
        <v>887</v>
      </c>
      <c r="B981" s="197"/>
      <c r="C981" s="25"/>
      <c r="D981" s="10"/>
      <c r="E981" s="41"/>
      <c r="F981" s="41"/>
      <c r="G981" s="37"/>
      <c r="H981" s="37"/>
      <c r="I981" s="37"/>
      <c r="J981" s="37"/>
      <c r="K981" s="37"/>
      <c r="L981" s="37"/>
      <c r="M981" s="37"/>
      <c r="N981" s="37"/>
      <c r="O981" s="37"/>
      <c r="P981" s="37"/>
      <c r="Q981" s="37"/>
      <c r="R981" s="37"/>
      <c r="S981" s="37"/>
      <c r="T981" s="37"/>
      <c r="U981" s="37"/>
      <c r="V981" s="37"/>
      <c r="W981" s="37"/>
      <c r="X981" s="37"/>
      <c r="Y981" s="37"/>
      <c r="Z981" s="37"/>
      <c r="AA981" s="37"/>
      <c r="AB981" s="37"/>
      <c r="AC981" s="37"/>
      <c r="AD981" s="37"/>
      <c r="AE981" s="37"/>
      <c r="AF981" s="37"/>
      <c r="AG981" s="37"/>
      <c r="AH981" s="37"/>
      <c r="AI981" s="37"/>
      <c r="AJ981" s="37"/>
      <c r="AK981" s="37"/>
      <c r="AL981" s="37"/>
      <c r="AM981" s="37"/>
      <c r="AN981" s="37"/>
      <c r="AO981" s="37"/>
      <c r="AP981" s="37"/>
      <c r="AQ981" s="37"/>
      <c r="AR981" s="37"/>
      <c r="AS981" s="37"/>
      <c r="AT981" s="37"/>
      <c r="AU981" s="37"/>
      <c r="AV981" s="37"/>
      <c r="AW981" s="37"/>
      <c r="AX981" s="37"/>
      <c r="AY981" s="37"/>
      <c r="AZ981" s="37"/>
      <c r="BA981" s="37"/>
      <c r="BB981" s="37"/>
      <c r="BC981" s="37"/>
      <c r="BD981" s="37"/>
      <c r="BE981" s="37"/>
      <c r="BF981" s="37"/>
      <c r="BG981" s="37"/>
      <c r="BH981" s="37"/>
      <c r="BI981" s="37"/>
      <c r="BJ981" s="37"/>
      <c r="BK981" s="37"/>
      <c r="BL981" s="37"/>
      <c r="BM981" s="37"/>
      <c r="BN981" s="37"/>
      <c r="BO981" s="37"/>
      <c r="BP981" s="37"/>
      <c r="BQ981" s="37"/>
      <c r="BR981" s="37"/>
      <c r="BS981" s="37"/>
      <c r="BT981" s="37"/>
      <c r="BU981" s="37"/>
      <c r="BV981" s="37"/>
      <c r="BW981" s="37"/>
      <c r="BX981" s="37"/>
      <c r="BY981" s="37"/>
      <c r="BZ981" s="37"/>
      <c r="CA981" s="37"/>
      <c r="CB981" s="37"/>
      <c r="CC981" s="37"/>
      <c r="CD981" s="37"/>
      <c r="CE981" s="37"/>
      <c r="CF981" s="37"/>
      <c r="CG981" s="37"/>
      <c r="CH981" s="37"/>
      <c r="CI981" s="37"/>
      <c r="CJ981" s="37"/>
      <c r="CK981" s="37"/>
      <c r="CL981" s="37"/>
      <c r="CM981" s="37"/>
      <c r="CN981" s="37"/>
      <c r="CO981" s="37"/>
      <c r="CP981" s="37"/>
      <c r="CQ981" s="37"/>
      <c r="CR981" s="37"/>
      <c r="CS981" s="37"/>
      <c r="CT981" s="37"/>
      <c r="CU981" s="37"/>
      <c r="CV981" s="37"/>
      <c r="CW981" s="37"/>
      <c r="CX981" s="37"/>
      <c r="CY981" s="37"/>
      <c r="CZ981" s="37"/>
      <c r="DA981" s="37"/>
      <c r="DB981" s="37"/>
      <c r="DC981" s="37"/>
      <c r="DD981" s="37"/>
      <c r="DE981" s="37"/>
      <c r="DF981" s="37"/>
      <c r="DG981" s="37"/>
      <c r="DH981" s="37"/>
      <c r="DI981" s="37"/>
      <c r="DJ981" s="37"/>
      <c r="DK981" s="37"/>
      <c r="DL981" s="37"/>
      <c r="DM981" s="37"/>
      <c r="DN981" s="37"/>
      <c r="DO981" s="37"/>
      <c r="DP981" s="37"/>
      <c r="DQ981" s="37"/>
      <c r="DR981" s="37"/>
      <c r="DS981" s="37"/>
      <c r="DT981" s="37"/>
      <c r="DU981" s="37"/>
      <c r="DV981" s="37"/>
      <c r="DW981" s="37"/>
      <c r="DX981" s="37"/>
      <c r="DY981" s="37"/>
      <c r="DZ981" s="37"/>
      <c r="EA981" s="37"/>
      <c r="EB981" s="37"/>
      <c r="EC981" s="37"/>
      <c r="ED981" s="37"/>
      <c r="EE981" s="37"/>
      <c r="EF981" s="37"/>
      <c r="EG981" s="37"/>
      <c r="EH981" s="37"/>
      <c r="EI981" s="37"/>
      <c r="EJ981" s="37"/>
      <c r="EK981" s="37"/>
      <c r="EL981" s="37"/>
      <c r="EM981" s="37"/>
      <c r="EN981" s="37"/>
      <c r="EO981" s="37"/>
      <c r="EP981" s="37"/>
      <c r="EQ981" s="37"/>
      <c r="ER981" s="37"/>
      <c r="ES981" s="37"/>
      <c r="ET981" s="37"/>
      <c r="EU981" s="37"/>
      <c r="EV981" s="37"/>
      <c r="EW981" s="37"/>
      <c r="EX981" s="37"/>
      <c r="EY981" s="37"/>
      <c r="EZ981" s="37"/>
      <c r="FA981" s="37"/>
      <c r="FB981" s="37"/>
      <c r="FC981" s="37"/>
      <c r="FD981" s="37"/>
      <c r="FE981" s="37"/>
      <c r="FF981" s="37"/>
      <c r="FG981" s="37"/>
      <c r="FH981" s="37"/>
      <c r="FI981" s="37"/>
      <c r="FJ981" s="37"/>
      <c r="FK981" s="37"/>
      <c r="FL981" s="37"/>
      <c r="FM981" s="37"/>
      <c r="FN981" s="37"/>
      <c r="FO981" s="37"/>
      <c r="FP981" s="37"/>
      <c r="FQ981" s="37"/>
      <c r="FR981" s="37"/>
      <c r="FS981" s="37"/>
      <c r="FT981" s="37"/>
      <c r="FU981" s="37"/>
      <c r="FV981" s="37"/>
      <c r="FW981" s="37"/>
      <c r="FX981" s="37"/>
      <c r="FY981" s="37"/>
      <c r="FZ981" s="37"/>
      <c r="GA981" s="37"/>
      <c r="GB981" s="37"/>
      <c r="GC981" s="37"/>
      <c r="GD981" s="37"/>
      <c r="GE981" s="37"/>
      <c r="GF981" s="37"/>
      <c r="GG981" s="37"/>
      <c r="GH981" s="37"/>
      <c r="GI981" s="37"/>
      <c r="GJ981" s="37"/>
      <c r="GK981" s="37"/>
      <c r="GL981" s="37"/>
      <c r="GM981" s="37"/>
      <c r="GN981" s="37"/>
      <c r="GO981" s="37"/>
      <c r="GP981" s="37"/>
      <c r="GQ981" s="37"/>
      <c r="GR981" s="37"/>
      <c r="GS981" s="37"/>
      <c r="GT981" s="37"/>
      <c r="GU981" s="37"/>
      <c r="GV981" s="37"/>
      <c r="GW981" s="37"/>
      <c r="GX981" s="37"/>
      <c r="GY981" s="37"/>
      <c r="GZ981" s="37"/>
      <c r="HA981" s="37"/>
    </row>
    <row r="982" spans="1:209" s="39" customFormat="1" ht="26.25" customHeight="1" x14ac:dyDescent="0.25">
      <c r="A982" s="40" t="s">
        <v>960</v>
      </c>
      <c r="B982" s="197"/>
      <c r="C982" s="25"/>
      <c r="D982" s="10"/>
      <c r="E982" s="41"/>
      <c r="F982" s="41"/>
      <c r="G982" s="37"/>
      <c r="H982" s="37"/>
      <c r="I982" s="37"/>
      <c r="J982" s="37"/>
      <c r="K982" s="37"/>
      <c r="L982" s="37"/>
      <c r="M982" s="37"/>
      <c r="N982" s="37"/>
      <c r="O982" s="37"/>
      <c r="P982" s="37"/>
      <c r="Q982" s="37"/>
      <c r="R982" s="37"/>
      <c r="S982" s="37"/>
      <c r="T982" s="37"/>
      <c r="U982" s="37"/>
      <c r="V982" s="37"/>
      <c r="W982" s="37"/>
      <c r="X982" s="37"/>
      <c r="Y982" s="37"/>
      <c r="Z982" s="37"/>
      <c r="AA982" s="37"/>
      <c r="AB982" s="37"/>
      <c r="AC982" s="37"/>
      <c r="AD982" s="37"/>
      <c r="AE982" s="37"/>
      <c r="AF982" s="37"/>
      <c r="AG982" s="37"/>
      <c r="AH982" s="37"/>
      <c r="AI982" s="37"/>
      <c r="AJ982" s="37"/>
      <c r="AK982" s="37"/>
      <c r="AL982" s="37"/>
      <c r="AM982" s="37"/>
      <c r="AN982" s="37"/>
      <c r="AO982" s="37"/>
      <c r="AP982" s="37"/>
      <c r="AQ982" s="37"/>
      <c r="AR982" s="37"/>
      <c r="AS982" s="37"/>
      <c r="AT982" s="37"/>
      <c r="AU982" s="37"/>
      <c r="AV982" s="37"/>
      <c r="AW982" s="37"/>
      <c r="AX982" s="37"/>
      <c r="AY982" s="37"/>
      <c r="AZ982" s="37"/>
      <c r="BA982" s="37"/>
      <c r="BB982" s="37"/>
      <c r="BC982" s="37"/>
      <c r="BD982" s="37"/>
      <c r="BE982" s="37"/>
      <c r="BF982" s="37"/>
      <c r="BG982" s="37"/>
      <c r="BH982" s="37"/>
      <c r="BI982" s="37"/>
      <c r="BJ982" s="37"/>
      <c r="BK982" s="37"/>
      <c r="BL982" s="37"/>
      <c r="BM982" s="37"/>
      <c r="BN982" s="37"/>
      <c r="BO982" s="37"/>
      <c r="BP982" s="37"/>
      <c r="BQ982" s="37"/>
      <c r="BR982" s="37"/>
      <c r="BS982" s="37"/>
      <c r="BT982" s="37"/>
      <c r="BU982" s="37"/>
      <c r="BV982" s="37"/>
      <c r="BW982" s="37"/>
      <c r="BX982" s="37"/>
      <c r="BY982" s="37"/>
      <c r="BZ982" s="37"/>
      <c r="CA982" s="37"/>
      <c r="CB982" s="37"/>
      <c r="CC982" s="37"/>
      <c r="CD982" s="37"/>
      <c r="CE982" s="37"/>
      <c r="CF982" s="37"/>
      <c r="CG982" s="37"/>
      <c r="CH982" s="37"/>
      <c r="CI982" s="37"/>
      <c r="CJ982" s="37"/>
      <c r="CK982" s="37"/>
      <c r="CL982" s="37"/>
      <c r="CM982" s="37"/>
      <c r="CN982" s="37"/>
      <c r="CO982" s="37"/>
      <c r="CP982" s="37"/>
      <c r="CQ982" s="37"/>
      <c r="CR982" s="37"/>
      <c r="CS982" s="37"/>
      <c r="CT982" s="37"/>
      <c r="CU982" s="37"/>
      <c r="CV982" s="37"/>
      <c r="CW982" s="37"/>
      <c r="CX982" s="37"/>
      <c r="CY982" s="37"/>
      <c r="CZ982" s="37"/>
      <c r="DA982" s="37"/>
      <c r="DB982" s="37"/>
      <c r="DC982" s="37"/>
      <c r="DD982" s="37"/>
      <c r="DE982" s="37"/>
      <c r="DF982" s="37"/>
      <c r="DG982" s="37"/>
      <c r="DH982" s="37"/>
      <c r="DI982" s="37"/>
      <c r="DJ982" s="37"/>
      <c r="DK982" s="37"/>
      <c r="DL982" s="37"/>
      <c r="DM982" s="37"/>
      <c r="DN982" s="37"/>
      <c r="DO982" s="37"/>
      <c r="DP982" s="37"/>
      <c r="DQ982" s="37"/>
      <c r="DR982" s="37"/>
      <c r="DS982" s="37"/>
      <c r="DT982" s="37"/>
      <c r="DU982" s="37"/>
      <c r="DV982" s="37"/>
      <c r="DW982" s="37"/>
      <c r="DX982" s="37"/>
      <c r="DY982" s="37"/>
      <c r="DZ982" s="37"/>
      <c r="EA982" s="37"/>
      <c r="EB982" s="37"/>
      <c r="EC982" s="37"/>
      <c r="ED982" s="37"/>
      <c r="EE982" s="37"/>
      <c r="EF982" s="37"/>
      <c r="EG982" s="37"/>
      <c r="EH982" s="37"/>
      <c r="EI982" s="37"/>
      <c r="EJ982" s="37"/>
      <c r="EK982" s="37"/>
      <c r="EL982" s="37"/>
      <c r="EM982" s="37"/>
      <c r="EN982" s="37"/>
      <c r="EO982" s="37"/>
      <c r="EP982" s="37"/>
      <c r="EQ982" s="37"/>
      <c r="ER982" s="37"/>
      <c r="ES982" s="37"/>
      <c r="ET982" s="37"/>
      <c r="EU982" s="37"/>
      <c r="EV982" s="37"/>
      <c r="EW982" s="37"/>
      <c r="EX982" s="37"/>
      <c r="EY982" s="37"/>
      <c r="EZ982" s="37"/>
      <c r="FA982" s="37"/>
      <c r="FB982" s="37"/>
      <c r="FC982" s="37"/>
      <c r="FD982" s="37"/>
      <c r="FE982" s="37"/>
      <c r="FF982" s="37"/>
      <c r="FG982" s="37"/>
      <c r="FH982" s="37"/>
      <c r="FI982" s="37"/>
      <c r="FJ982" s="37"/>
      <c r="FK982" s="37"/>
      <c r="FL982" s="37"/>
      <c r="FM982" s="37"/>
      <c r="FN982" s="37"/>
      <c r="FO982" s="37"/>
      <c r="FP982" s="37"/>
      <c r="FQ982" s="37"/>
      <c r="FR982" s="37"/>
      <c r="FS982" s="37"/>
      <c r="FT982" s="37"/>
      <c r="FU982" s="37"/>
      <c r="FV982" s="37"/>
      <c r="FW982" s="37"/>
      <c r="FX982" s="37"/>
      <c r="FY982" s="37"/>
      <c r="FZ982" s="37"/>
      <c r="GA982" s="37"/>
      <c r="GB982" s="37"/>
      <c r="GC982" s="37"/>
      <c r="GD982" s="37"/>
      <c r="GE982" s="37"/>
      <c r="GF982" s="37"/>
      <c r="GG982" s="37"/>
      <c r="GH982" s="37"/>
      <c r="GI982" s="37"/>
      <c r="GJ982" s="37"/>
      <c r="GK982" s="37"/>
      <c r="GL982" s="37"/>
      <c r="GM982" s="37"/>
      <c r="GN982" s="37"/>
      <c r="GO982" s="37"/>
      <c r="GP982" s="37"/>
      <c r="GQ982" s="37"/>
      <c r="GR982" s="37"/>
      <c r="GS982" s="37"/>
      <c r="GT982" s="37"/>
      <c r="GU982" s="37"/>
      <c r="GV982" s="37"/>
      <c r="GW982" s="37"/>
      <c r="GX982" s="37"/>
      <c r="GY982" s="37"/>
      <c r="GZ982" s="37"/>
      <c r="HA982" s="37"/>
    </row>
    <row r="983" spans="1:209" s="39" customFormat="1" ht="26.25" customHeight="1" x14ac:dyDescent="0.25">
      <c r="A983" s="40" t="s">
        <v>961</v>
      </c>
      <c r="B983" s="197"/>
      <c r="C983" s="25"/>
      <c r="D983" s="10"/>
      <c r="E983" s="41"/>
      <c r="F983" s="41"/>
      <c r="G983" s="37"/>
      <c r="H983" s="37"/>
      <c r="I983" s="37"/>
      <c r="J983" s="37"/>
      <c r="K983" s="37"/>
      <c r="L983" s="37"/>
      <c r="M983" s="37"/>
      <c r="N983" s="37"/>
      <c r="O983" s="37"/>
      <c r="P983" s="37"/>
      <c r="Q983" s="37"/>
      <c r="R983" s="37"/>
      <c r="S983" s="37"/>
      <c r="T983" s="37"/>
      <c r="U983" s="37"/>
      <c r="V983" s="37"/>
      <c r="W983" s="37"/>
      <c r="X983" s="37"/>
      <c r="Y983" s="37"/>
      <c r="Z983" s="37"/>
      <c r="AA983" s="37"/>
      <c r="AB983" s="37"/>
      <c r="AC983" s="37"/>
      <c r="AD983" s="37"/>
      <c r="AE983" s="37"/>
      <c r="AF983" s="37"/>
      <c r="AG983" s="37"/>
      <c r="AH983" s="37"/>
      <c r="AI983" s="37"/>
      <c r="AJ983" s="37"/>
      <c r="AK983" s="37"/>
      <c r="AL983" s="37"/>
      <c r="AM983" s="37"/>
      <c r="AN983" s="37"/>
      <c r="AO983" s="37"/>
      <c r="AP983" s="37"/>
      <c r="AQ983" s="37"/>
      <c r="AR983" s="37"/>
      <c r="AS983" s="37"/>
      <c r="AT983" s="37"/>
      <c r="AU983" s="37"/>
      <c r="AV983" s="37"/>
      <c r="AW983" s="37"/>
      <c r="AX983" s="37"/>
      <c r="AY983" s="37"/>
      <c r="AZ983" s="37"/>
      <c r="BA983" s="37"/>
      <c r="BB983" s="37"/>
      <c r="BC983" s="37"/>
      <c r="BD983" s="37"/>
      <c r="BE983" s="37"/>
      <c r="BF983" s="37"/>
      <c r="BG983" s="37"/>
      <c r="BH983" s="37"/>
      <c r="BI983" s="37"/>
      <c r="BJ983" s="37"/>
      <c r="BK983" s="37"/>
      <c r="BL983" s="37"/>
      <c r="BM983" s="37"/>
      <c r="BN983" s="37"/>
      <c r="BO983" s="37"/>
      <c r="BP983" s="37"/>
      <c r="BQ983" s="37"/>
      <c r="BR983" s="37"/>
      <c r="BS983" s="37"/>
      <c r="BT983" s="37"/>
      <c r="BU983" s="37"/>
      <c r="BV983" s="37"/>
      <c r="BW983" s="37"/>
      <c r="BX983" s="37"/>
      <c r="BY983" s="37"/>
      <c r="BZ983" s="37"/>
      <c r="CA983" s="37"/>
      <c r="CB983" s="37"/>
      <c r="CC983" s="37"/>
      <c r="CD983" s="37"/>
      <c r="CE983" s="37"/>
      <c r="CF983" s="37"/>
      <c r="CG983" s="37"/>
      <c r="CH983" s="37"/>
      <c r="CI983" s="37"/>
      <c r="CJ983" s="37"/>
      <c r="CK983" s="37"/>
      <c r="CL983" s="37"/>
      <c r="CM983" s="37"/>
      <c r="CN983" s="37"/>
      <c r="CO983" s="37"/>
      <c r="CP983" s="37"/>
      <c r="CQ983" s="37"/>
      <c r="CR983" s="37"/>
      <c r="CS983" s="37"/>
      <c r="CT983" s="37"/>
      <c r="CU983" s="37"/>
      <c r="CV983" s="37"/>
      <c r="CW983" s="37"/>
      <c r="CX983" s="37"/>
      <c r="CY983" s="37"/>
      <c r="CZ983" s="37"/>
      <c r="DA983" s="37"/>
      <c r="DB983" s="37"/>
      <c r="DC983" s="37"/>
      <c r="DD983" s="37"/>
      <c r="DE983" s="37"/>
      <c r="DF983" s="37"/>
      <c r="DG983" s="37"/>
      <c r="DH983" s="37"/>
      <c r="DI983" s="37"/>
      <c r="DJ983" s="37"/>
      <c r="DK983" s="37"/>
      <c r="DL983" s="37"/>
      <c r="DM983" s="37"/>
      <c r="DN983" s="37"/>
      <c r="DO983" s="37"/>
      <c r="DP983" s="37"/>
      <c r="DQ983" s="37"/>
      <c r="DR983" s="37"/>
      <c r="DS983" s="37"/>
      <c r="DT983" s="37"/>
      <c r="DU983" s="37"/>
      <c r="DV983" s="37"/>
      <c r="DW983" s="37"/>
      <c r="DX983" s="37"/>
      <c r="DY983" s="37"/>
      <c r="DZ983" s="37"/>
      <c r="EA983" s="37"/>
      <c r="EB983" s="37"/>
      <c r="EC983" s="37"/>
      <c r="ED983" s="37"/>
      <c r="EE983" s="37"/>
      <c r="EF983" s="37"/>
      <c r="EG983" s="37"/>
      <c r="EH983" s="37"/>
      <c r="EI983" s="37"/>
      <c r="EJ983" s="37"/>
      <c r="EK983" s="37"/>
      <c r="EL983" s="37"/>
      <c r="EM983" s="37"/>
      <c r="EN983" s="37"/>
      <c r="EO983" s="37"/>
      <c r="EP983" s="37"/>
      <c r="EQ983" s="37"/>
      <c r="ER983" s="37"/>
      <c r="ES983" s="37"/>
      <c r="ET983" s="37"/>
      <c r="EU983" s="37"/>
      <c r="EV983" s="37"/>
      <c r="EW983" s="37"/>
      <c r="EX983" s="37"/>
      <c r="EY983" s="37"/>
      <c r="EZ983" s="37"/>
      <c r="FA983" s="37"/>
      <c r="FB983" s="37"/>
      <c r="FC983" s="37"/>
      <c r="FD983" s="37"/>
      <c r="FE983" s="37"/>
      <c r="FF983" s="37"/>
      <c r="FG983" s="37"/>
      <c r="FH983" s="37"/>
      <c r="FI983" s="37"/>
      <c r="FJ983" s="37"/>
      <c r="FK983" s="37"/>
      <c r="FL983" s="37"/>
      <c r="FM983" s="37"/>
      <c r="FN983" s="37"/>
      <c r="FO983" s="37"/>
      <c r="FP983" s="37"/>
      <c r="FQ983" s="37"/>
      <c r="FR983" s="37"/>
      <c r="FS983" s="37"/>
      <c r="FT983" s="37"/>
      <c r="FU983" s="37"/>
      <c r="FV983" s="37"/>
      <c r="FW983" s="37"/>
      <c r="FX983" s="37"/>
      <c r="FY983" s="37"/>
      <c r="FZ983" s="37"/>
      <c r="GA983" s="37"/>
      <c r="GB983" s="37"/>
      <c r="GC983" s="37"/>
      <c r="GD983" s="37"/>
      <c r="GE983" s="37"/>
      <c r="GF983" s="37"/>
      <c r="GG983" s="37"/>
      <c r="GH983" s="37"/>
      <c r="GI983" s="37"/>
      <c r="GJ983" s="37"/>
      <c r="GK983" s="37"/>
      <c r="GL983" s="37"/>
      <c r="GM983" s="37"/>
      <c r="GN983" s="37"/>
      <c r="GO983" s="37"/>
      <c r="GP983" s="37"/>
      <c r="GQ983" s="37"/>
      <c r="GR983" s="37"/>
      <c r="GS983" s="37"/>
      <c r="GT983" s="37"/>
      <c r="GU983" s="37"/>
      <c r="GV983" s="37"/>
      <c r="GW983" s="37"/>
      <c r="GX983" s="37"/>
      <c r="GY983" s="37"/>
      <c r="GZ983" s="37"/>
      <c r="HA983" s="37"/>
    </row>
    <row r="984" spans="1:209" s="39" customFormat="1" ht="26.25" customHeight="1" x14ac:dyDescent="0.25">
      <c r="A984" s="40" t="s">
        <v>962</v>
      </c>
      <c r="B984" s="197"/>
      <c r="C984" s="25"/>
      <c r="D984" s="10"/>
      <c r="E984" s="41"/>
      <c r="F984" s="41"/>
      <c r="G984" s="37"/>
      <c r="H984" s="37"/>
      <c r="I984" s="37"/>
      <c r="J984" s="37"/>
      <c r="K984" s="37"/>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37"/>
      <c r="AI984" s="37"/>
      <c r="AJ984" s="37"/>
      <c r="AK984" s="37"/>
      <c r="AL984" s="37"/>
      <c r="AM984" s="37"/>
      <c r="AN984" s="37"/>
      <c r="AO984" s="37"/>
      <c r="AP984" s="37"/>
      <c r="AQ984" s="37"/>
      <c r="AR984" s="37"/>
      <c r="AS984" s="37"/>
      <c r="AT984" s="37"/>
      <c r="AU984" s="37"/>
      <c r="AV984" s="37"/>
      <c r="AW984" s="37"/>
      <c r="AX984" s="37"/>
      <c r="AY984" s="37"/>
      <c r="AZ984" s="37"/>
      <c r="BA984" s="37"/>
      <c r="BB984" s="37"/>
      <c r="BC984" s="37"/>
      <c r="BD984" s="37"/>
      <c r="BE984" s="37"/>
      <c r="BF984" s="37"/>
      <c r="BG984" s="37"/>
      <c r="BH984" s="37"/>
      <c r="BI984" s="37"/>
      <c r="BJ984" s="37"/>
      <c r="BK984" s="37"/>
      <c r="BL984" s="37"/>
      <c r="BM984" s="37"/>
      <c r="BN984" s="37"/>
      <c r="BO984" s="37"/>
      <c r="BP984" s="37"/>
      <c r="BQ984" s="37"/>
      <c r="BR984" s="37"/>
      <c r="BS984" s="37"/>
      <c r="BT984" s="37"/>
      <c r="BU984" s="37"/>
      <c r="BV984" s="37"/>
      <c r="BW984" s="37"/>
      <c r="BX984" s="37"/>
      <c r="BY984" s="37"/>
      <c r="BZ984" s="37"/>
      <c r="CA984" s="37"/>
      <c r="CB984" s="37"/>
      <c r="CC984" s="37"/>
      <c r="CD984" s="37"/>
      <c r="CE984" s="37"/>
      <c r="CF984" s="37"/>
      <c r="CG984" s="37"/>
      <c r="CH984" s="37"/>
      <c r="CI984" s="37"/>
      <c r="CJ984" s="37"/>
      <c r="CK984" s="37"/>
      <c r="CL984" s="37"/>
      <c r="CM984" s="37"/>
      <c r="CN984" s="37"/>
      <c r="CO984" s="37"/>
      <c r="CP984" s="37"/>
      <c r="CQ984" s="37"/>
      <c r="CR984" s="37"/>
      <c r="CS984" s="37"/>
      <c r="CT984" s="37"/>
      <c r="CU984" s="37"/>
      <c r="CV984" s="37"/>
      <c r="CW984" s="37"/>
      <c r="CX984" s="37"/>
      <c r="CY984" s="37"/>
      <c r="CZ984" s="37"/>
      <c r="DA984" s="37"/>
      <c r="DB984" s="37"/>
      <c r="DC984" s="37"/>
      <c r="DD984" s="37"/>
      <c r="DE984" s="37"/>
      <c r="DF984" s="37"/>
      <c r="DG984" s="37"/>
      <c r="DH984" s="37"/>
      <c r="DI984" s="37"/>
      <c r="DJ984" s="37"/>
      <c r="DK984" s="37"/>
      <c r="DL984" s="37"/>
      <c r="DM984" s="37"/>
      <c r="DN984" s="37"/>
      <c r="DO984" s="37"/>
      <c r="DP984" s="37"/>
      <c r="DQ984" s="37"/>
      <c r="DR984" s="37"/>
      <c r="DS984" s="37"/>
      <c r="DT984" s="37"/>
      <c r="DU984" s="37"/>
      <c r="DV984" s="37"/>
      <c r="DW984" s="37"/>
      <c r="DX984" s="37"/>
      <c r="DY984" s="37"/>
      <c r="DZ984" s="37"/>
      <c r="EA984" s="37"/>
      <c r="EB984" s="37"/>
      <c r="EC984" s="37"/>
      <c r="ED984" s="37"/>
      <c r="EE984" s="37"/>
      <c r="EF984" s="37"/>
      <c r="EG984" s="37"/>
      <c r="EH984" s="37"/>
      <c r="EI984" s="37"/>
      <c r="EJ984" s="37"/>
      <c r="EK984" s="37"/>
      <c r="EL984" s="37"/>
      <c r="EM984" s="37"/>
      <c r="EN984" s="37"/>
      <c r="EO984" s="37"/>
      <c r="EP984" s="37"/>
      <c r="EQ984" s="37"/>
      <c r="ER984" s="37"/>
      <c r="ES984" s="37"/>
      <c r="ET984" s="37"/>
      <c r="EU984" s="37"/>
      <c r="EV984" s="37"/>
      <c r="EW984" s="37"/>
      <c r="EX984" s="37"/>
      <c r="EY984" s="37"/>
      <c r="EZ984" s="37"/>
      <c r="FA984" s="37"/>
      <c r="FB984" s="37"/>
      <c r="FC984" s="37"/>
      <c r="FD984" s="37"/>
      <c r="FE984" s="37"/>
      <c r="FF984" s="37"/>
      <c r="FG984" s="37"/>
      <c r="FH984" s="37"/>
      <c r="FI984" s="37"/>
      <c r="FJ984" s="37"/>
      <c r="FK984" s="37"/>
      <c r="FL984" s="37"/>
      <c r="FM984" s="37"/>
      <c r="FN984" s="37"/>
      <c r="FO984" s="37"/>
      <c r="FP984" s="37"/>
      <c r="FQ984" s="37"/>
      <c r="FR984" s="37"/>
      <c r="FS984" s="37"/>
      <c r="FT984" s="37"/>
      <c r="FU984" s="37"/>
      <c r="FV984" s="37"/>
      <c r="FW984" s="37"/>
      <c r="FX984" s="37"/>
      <c r="FY984" s="37"/>
      <c r="FZ984" s="37"/>
      <c r="GA984" s="37"/>
      <c r="GB984" s="37"/>
      <c r="GC984" s="37"/>
      <c r="GD984" s="37"/>
      <c r="GE984" s="37"/>
      <c r="GF984" s="37"/>
      <c r="GG984" s="37"/>
      <c r="GH984" s="37"/>
      <c r="GI984" s="37"/>
      <c r="GJ984" s="37"/>
      <c r="GK984" s="37"/>
      <c r="GL984" s="37"/>
      <c r="GM984" s="37"/>
      <c r="GN984" s="37"/>
      <c r="GO984" s="37"/>
      <c r="GP984" s="37"/>
      <c r="GQ984" s="37"/>
      <c r="GR984" s="37"/>
      <c r="GS984" s="37"/>
      <c r="GT984" s="37"/>
      <c r="GU984" s="37"/>
      <c r="GV984" s="37"/>
      <c r="GW984" s="37"/>
      <c r="GX984" s="37"/>
      <c r="GY984" s="37"/>
      <c r="GZ984" s="37"/>
      <c r="HA984" s="37"/>
    </row>
    <row r="985" spans="1:209" s="39" customFormat="1" ht="26.25" customHeight="1" x14ac:dyDescent="0.25">
      <c r="A985" s="40" t="s">
        <v>990</v>
      </c>
      <c r="B985" s="197"/>
      <c r="C985" s="25"/>
      <c r="D985" s="10"/>
      <c r="E985" s="41"/>
      <c r="F985" s="41"/>
      <c r="G985" s="37"/>
      <c r="H985" s="37"/>
      <c r="I985" s="37"/>
      <c r="J985" s="37"/>
      <c r="K985" s="37"/>
      <c r="L985" s="37"/>
      <c r="M985" s="37"/>
      <c r="N985" s="37"/>
      <c r="O985" s="37"/>
      <c r="P985" s="37"/>
      <c r="Q985" s="37"/>
      <c r="R985" s="37"/>
      <c r="S985" s="37"/>
      <c r="T985" s="37"/>
      <c r="U985" s="37"/>
      <c r="V985" s="37"/>
      <c r="W985" s="37"/>
      <c r="X985" s="37"/>
      <c r="Y985" s="37"/>
      <c r="Z985" s="37"/>
      <c r="AA985" s="37"/>
      <c r="AB985" s="37"/>
      <c r="AC985" s="37"/>
      <c r="AD985" s="37"/>
      <c r="AE985" s="37"/>
      <c r="AF985" s="37"/>
      <c r="AG985" s="37"/>
      <c r="AH985" s="37"/>
      <c r="AI985" s="37"/>
      <c r="AJ985" s="37"/>
      <c r="AK985" s="37"/>
      <c r="AL985" s="37"/>
      <c r="AM985" s="37"/>
      <c r="AN985" s="37"/>
      <c r="AO985" s="37"/>
      <c r="AP985" s="37"/>
      <c r="AQ985" s="37"/>
      <c r="AR985" s="37"/>
      <c r="AS985" s="37"/>
      <c r="AT985" s="37"/>
      <c r="AU985" s="37"/>
      <c r="AV985" s="37"/>
      <c r="AW985" s="37"/>
      <c r="AX985" s="37"/>
      <c r="AY985" s="37"/>
      <c r="AZ985" s="37"/>
      <c r="BA985" s="37"/>
      <c r="BB985" s="37"/>
      <c r="BC985" s="37"/>
      <c r="BD985" s="37"/>
      <c r="BE985" s="37"/>
      <c r="BF985" s="37"/>
      <c r="BG985" s="37"/>
      <c r="BH985" s="37"/>
      <c r="BI985" s="37"/>
      <c r="BJ985" s="37"/>
      <c r="BK985" s="37"/>
      <c r="BL985" s="37"/>
      <c r="BM985" s="37"/>
      <c r="BN985" s="37"/>
      <c r="BO985" s="37"/>
      <c r="BP985" s="37"/>
      <c r="BQ985" s="37"/>
      <c r="BR985" s="37"/>
      <c r="BS985" s="37"/>
      <c r="BT985" s="37"/>
      <c r="BU985" s="37"/>
      <c r="BV985" s="37"/>
      <c r="BW985" s="37"/>
      <c r="BX985" s="37"/>
      <c r="BY985" s="37"/>
      <c r="BZ985" s="37"/>
      <c r="CA985" s="37"/>
      <c r="CB985" s="37"/>
      <c r="CC985" s="37"/>
      <c r="CD985" s="37"/>
      <c r="CE985" s="37"/>
      <c r="CF985" s="37"/>
      <c r="CG985" s="37"/>
      <c r="CH985" s="37"/>
      <c r="CI985" s="37"/>
      <c r="CJ985" s="37"/>
      <c r="CK985" s="37"/>
      <c r="CL985" s="37"/>
      <c r="CM985" s="37"/>
      <c r="CN985" s="37"/>
      <c r="CO985" s="37"/>
      <c r="CP985" s="37"/>
      <c r="CQ985" s="37"/>
      <c r="CR985" s="37"/>
      <c r="CS985" s="37"/>
      <c r="CT985" s="37"/>
      <c r="CU985" s="37"/>
      <c r="CV985" s="37"/>
      <c r="CW985" s="37"/>
      <c r="CX985" s="37"/>
      <c r="CY985" s="37"/>
      <c r="CZ985" s="37"/>
      <c r="DA985" s="37"/>
      <c r="DB985" s="37"/>
      <c r="DC985" s="37"/>
      <c r="DD985" s="37"/>
      <c r="DE985" s="37"/>
      <c r="DF985" s="37"/>
      <c r="DG985" s="37"/>
      <c r="DH985" s="37"/>
      <c r="DI985" s="37"/>
      <c r="DJ985" s="37"/>
      <c r="DK985" s="37"/>
      <c r="DL985" s="37"/>
      <c r="DM985" s="37"/>
      <c r="DN985" s="37"/>
      <c r="DO985" s="37"/>
      <c r="DP985" s="37"/>
      <c r="DQ985" s="37"/>
      <c r="DR985" s="37"/>
      <c r="DS985" s="37"/>
      <c r="DT985" s="37"/>
      <c r="DU985" s="37"/>
      <c r="DV985" s="37"/>
      <c r="DW985" s="37"/>
      <c r="DX985" s="37"/>
      <c r="DY985" s="37"/>
      <c r="DZ985" s="37"/>
      <c r="EA985" s="37"/>
      <c r="EB985" s="37"/>
      <c r="EC985" s="37"/>
      <c r="ED985" s="37"/>
      <c r="EE985" s="37"/>
      <c r="EF985" s="37"/>
      <c r="EG985" s="37"/>
      <c r="EH985" s="37"/>
      <c r="EI985" s="37"/>
      <c r="EJ985" s="37"/>
      <c r="EK985" s="37"/>
      <c r="EL985" s="37"/>
      <c r="EM985" s="37"/>
      <c r="EN985" s="37"/>
      <c r="EO985" s="37"/>
      <c r="EP985" s="37"/>
      <c r="EQ985" s="37"/>
      <c r="ER985" s="37"/>
      <c r="ES985" s="37"/>
      <c r="ET985" s="37"/>
      <c r="EU985" s="37"/>
      <c r="EV985" s="37"/>
      <c r="EW985" s="37"/>
      <c r="EX985" s="37"/>
      <c r="EY985" s="37"/>
      <c r="EZ985" s="37"/>
      <c r="FA985" s="37"/>
      <c r="FB985" s="37"/>
      <c r="FC985" s="37"/>
      <c r="FD985" s="37"/>
      <c r="FE985" s="37"/>
      <c r="FF985" s="37"/>
      <c r="FG985" s="37"/>
      <c r="FH985" s="37"/>
      <c r="FI985" s="37"/>
      <c r="FJ985" s="37"/>
      <c r="FK985" s="37"/>
      <c r="FL985" s="37"/>
      <c r="FM985" s="37"/>
      <c r="FN985" s="37"/>
      <c r="FO985" s="37"/>
      <c r="FP985" s="37"/>
      <c r="FQ985" s="37"/>
      <c r="FR985" s="37"/>
      <c r="FS985" s="37"/>
      <c r="FT985" s="37"/>
      <c r="FU985" s="37"/>
      <c r="FV985" s="37"/>
      <c r="FW985" s="37"/>
      <c r="FX985" s="37"/>
      <c r="FY985" s="37"/>
      <c r="FZ985" s="37"/>
      <c r="GA985" s="37"/>
      <c r="GB985" s="37"/>
      <c r="GC985" s="37"/>
      <c r="GD985" s="37"/>
      <c r="GE985" s="37"/>
      <c r="GF985" s="37"/>
      <c r="GG985" s="37"/>
      <c r="GH985" s="37"/>
      <c r="GI985" s="37"/>
      <c r="GJ985" s="37"/>
      <c r="GK985" s="37"/>
      <c r="GL985" s="37"/>
      <c r="GM985" s="37"/>
      <c r="GN985" s="37"/>
      <c r="GO985" s="37"/>
      <c r="GP985" s="37"/>
      <c r="GQ985" s="37"/>
      <c r="GR985" s="37"/>
      <c r="GS985" s="37"/>
      <c r="GT985" s="37"/>
      <c r="GU985" s="37"/>
      <c r="GV985" s="37"/>
      <c r="GW985" s="37"/>
      <c r="GX985" s="37"/>
      <c r="GY985" s="37"/>
      <c r="GZ985" s="37"/>
      <c r="HA985" s="37"/>
    </row>
    <row r="986" spans="1:209" s="39" customFormat="1" ht="26.25" customHeight="1" x14ac:dyDescent="0.25">
      <c r="A986" s="40" t="s">
        <v>963</v>
      </c>
      <c r="B986" s="197"/>
      <c r="C986" s="25"/>
      <c r="D986" s="10"/>
      <c r="E986" s="41"/>
      <c r="F986" s="41"/>
      <c r="G986" s="37"/>
      <c r="H986" s="37"/>
      <c r="I986" s="37"/>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c r="AJ986" s="37"/>
      <c r="AK986" s="37"/>
      <c r="AL986" s="37"/>
      <c r="AM986" s="37"/>
      <c r="AN986" s="37"/>
      <c r="AO986" s="37"/>
      <c r="AP986" s="37"/>
      <c r="AQ986" s="37"/>
      <c r="AR986" s="37"/>
      <c r="AS986" s="37"/>
      <c r="AT986" s="37"/>
      <c r="AU986" s="37"/>
      <c r="AV986" s="37"/>
      <c r="AW986" s="37"/>
      <c r="AX986" s="37"/>
      <c r="AY986" s="37"/>
      <c r="AZ986" s="37"/>
      <c r="BA986" s="37"/>
      <c r="BB986" s="37"/>
      <c r="BC986" s="37"/>
      <c r="BD986" s="37"/>
      <c r="BE986" s="37"/>
      <c r="BF986" s="37"/>
      <c r="BG986" s="37"/>
      <c r="BH986" s="37"/>
      <c r="BI986" s="37"/>
      <c r="BJ986" s="37"/>
      <c r="BK986" s="37"/>
      <c r="BL986" s="37"/>
      <c r="BM986" s="37"/>
      <c r="BN986" s="37"/>
      <c r="BO986" s="37"/>
      <c r="BP986" s="37"/>
      <c r="BQ986" s="37"/>
      <c r="BR986" s="37"/>
      <c r="BS986" s="37"/>
      <c r="BT986" s="37"/>
      <c r="BU986" s="37"/>
      <c r="BV986" s="37"/>
      <c r="BW986" s="37"/>
      <c r="BX986" s="37"/>
      <c r="BY986" s="37"/>
      <c r="BZ986" s="37"/>
      <c r="CA986" s="37"/>
      <c r="CB986" s="37"/>
      <c r="CC986" s="37"/>
      <c r="CD986" s="37"/>
      <c r="CE986" s="37"/>
      <c r="CF986" s="37"/>
      <c r="CG986" s="37"/>
      <c r="CH986" s="37"/>
      <c r="CI986" s="37"/>
      <c r="CJ986" s="37"/>
      <c r="CK986" s="37"/>
      <c r="CL986" s="37"/>
      <c r="CM986" s="37"/>
      <c r="CN986" s="37"/>
      <c r="CO986" s="37"/>
      <c r="CP986" s="37"/>
      <c r="CQ986" s="37"/>
      <c r="CR986" s="37"/>
      <c r="CS986" s="37"/>
      <c r="CT986" s="37"/>
      <c r="CU986" s="37"/>
      <c r="CV986" s="37"/>
      <c r="CW986" s="37"/>
      <c r="CX986" s="37"/>
      <c r="CY986" s="37"/>
      <c r="CZ986" s="37"/>
      <c r="DA986" s="37"/>
      <c r="DB986" s="37"/>
      <c r="DC986" s="37"/>
      <c r="DD986" s="37"/>
      <c r="DE986" s="37"/>
      <c r="DF986" s="37"/>
      <c r="DG986" s="37"/>
      <c r="DH986" s="37"/>
      <c r="DI986" s="37"/>
      <c r="DJ986" s="37"/>
      <c r="DK986" s="37"/>
      <c r="DL986" s="37"/>
      <c r="DM986" s="37"/>
      <c r="DN986" s="37"/>
      <c r="DO986" s="37"/>
      <c r="DP986" s="37"/>
      <c r="DQ986" s="37"/>
      <c r="DR986" s="37"/>
      <c r="DS986" s="37"/>
      <c r="DT986" s="37"/>
      <c r="DU986" s="37"/>
      <c r="DV986" s="37"/>
      <c r="DW986" s="37"/>
      <c r="DX986" s="37"/>
      <c r="DY986" s="37"/>
      <c r="DZ986" s="37"/>
      <c r="EA986" s="37"/>
      <c r="EB986" s="37"/>
      <c r="EC986" s="37"/>
      <c r="ED986" s="37"/>
      <c r="EE986" s="37"/>
      <c r="EF986" s="37"/>
      <c r="EG986" s="37"/>
      <c r="EH986" s="37"/>
      <c r="EI986" s="37"/>
      <c r="EJ986" s="37"/>
      <c r="EK986" s="37"/>
      <c r="EL986" s="37"/>
      <c r="EM986" s="37"/>
      <c r="EN986" s="37"/>
      <c r="EO986" s="37"/>
      <c r="EP986" s="37"/>
      <c r="EQ986" s="37"/>
      <c r="ER986" s="37"/>
      <c r="ES986" s="37"/>
      <c r="ET986" s="37"/>
      <c r="EU986" s="37"/>
      <c r="EV986" s="37"/>
      <c r="EW986" s="37"/>
      <c r="EX986" s="37"/>
      <c r="EY986" s="37"/>
      <c r="EZ986" s="37"/>
      <c r="FA986" s="37"/>
      <c r="FB986" s="37"/>
      <c r="FC986" s="37"/>
      <c r="FD986" s="37"/>
      <c r="FE986" s="37"/>
      <c r="FF986" s="37"/>
      <c r="FG986" s="37"/>
      <c r="FH986" s="37"/>
      <c r="FI986" s="37"/>
      <c r="FJ986" s="37"/>
      <c r="FK986" s="37"/>
      <c r="FL986" s="37"/>
      <c r="FM986" s="37"/>
      <c r="FN986" s="37"/>
      <c r="FO986" s="37"/>
      <c r="FP986" s="37"/>
      <c r="FQ986" s="37"/>
      <c r="FR986" s="37"/>
      <c r="FS986" s="37"/>
      <c r="FT986" s="37"/>
      <c r="FU986" s="37"/>
      <c r="FV986" s="37"/>
      <c r="FW986" s="37"/>
      <c r="FX986" s="37"/>
      <c r="FY986" s="37"/>
      <c r="FZ986" s="37"/>
      <c r="GA986" s="37"/>
      <c r="GB986" s="37"/>
      <c r="GC986" s="37"/>
      <c r="GD986" s="37"/>
      <c r="GE986" s="37"/>
      <c r="GF986" s="37"/>
      <c r="GG986" s="37"/>
      <c r="GH986" s="37"/>
      <c r="GI986" s="37"/>
      <c r="GJ986" s="37"/>
      <c r="GK986" s="37"/>
      <c r="GL986" s="37"/>
      <c r="GM986" s="37"/>
      <c r="GN986" s="37"/>
      <c r="GO986" s="37"/>
      <c r="GP986" s="37"/>
      <c r="GQ986" s="37"/>
      <c r="GR986" s="37"/>
      <c r="GS986" s="37"/>
      <c r="GT986" s="37"/>
      <c r="GU986" s="37"/>
      <c r="GV986" s="37"/>
      <c r="GW986" s="37"/>
      <c r="GX986" s="37"/>
      <c r="GY986" s="37"/>
      <c r="GZ986" s="37"/>
      <c r="HA986" s="37"/>
    </row>
    <row r="987" spans="1:209" s="39" customFormat="1" ht="26.25" customHeight="1" x14ac:dyDescent="0.25">
      <c r="A987" s="40" t="s">
        <v>967</v>
      </c>
      <c r="B987" s="197"/>
      <c r="C987" s="25"/>
      <c r="D987" s="10"/>
      <c r="E987" s="41"/>
      <c r="F987" s="41"/>
      <c r="G987" s="37"/>
      <c r="H987" s="37"/>
      <c r="I987" s="37"/>
      <c r="J987" s="37"/>
      <c r="K987" s="37"/>
      <c r="L987" s="37"/>
      <c r="M987" s="37"/>
      <c r="N987" s="37"/>
      <c r="O987" s="37"/>
      <c r="P987" s="37"/>
      <c r="Q987" s="37"/>
      <c r="R987" s="37"/>
      <c r="S987" s="37"/>
      <c r="T987" s="37"/>
      <c r="U987" s="37"/>
      <c r="V987" s="37"/>
      <c r="W987" s="37"/>
      <c r="X987" s="37"/>
      <c r="Y987" s="37"/>
      <c r="Z987" s="37"/>
      <c r="AA987" s="37"/>
      <c r="AB987" s="37"/>
      <c r="AC987" s="37"/>
      <c r="AD987" s="37"/>
      <c r="AE987" s="37"/>
      <c r="AF987" s="37"/>
      <c r="AG987" s="37"/>
      <c r="AH987" s="37"/>
      <c r="AI987" s="37"/>
      <c r="AJ987" s="37"/>
      <c r="AK987" s="37"/>
      <c r="AL987" s="37"/>
      <c r="AM987" s="37"/>
      <c r="AN987" s="37"/>
      <c r="AO987" s="37"/>
      <c r="AP987" s="37"/>
      <c r="AQ987" s="37"/>
      <c r="AR987" s="37"/>
      <c r="AS987" s="37"/>
      <c r="AT987" s="37"/>
      <c r="AU987" s="37"/>
      <c r="AV987" s="37"/>
      <c r="AW987" s="37"/>
      <c r="AX987" s="37"/>
      <c r="AY987" s="37"/>
      <c r="AZ987" s="37"/>
      <c r="BA987" s="37"/>
      <c r="BB987" s="37"/>
      <c r="BC987" s="37"/>
      <c r="BD987" s="37"/>
      <c r="BE987" s="37"/>
      <c r="BF987" s="37"/>
      <c r="BG987" s="37"/>
      <c r="BH987" s="37"/>
      <c r="BI987" s="37"/>
      <c r="BJ987" s="37"/>
      <c r="BK987" s="37"/>
      <c r="BL987" s="37"/>
      <c r="BM987" s="37"/>
      <c r="BN987" s="37"/>
      <c r="BO987" s="37"/>
      <c r="BP987" s="37"/>
      <c r="BQ987" s="37"/>
      <c r="BR987" s="37"/>
      <c r="BS987" s="37"/>
      <c r="BT987" s="37"/>
      <c r="BU987" s="37"/>
      <c r="BV987" s="37"/>
      <c r="BW987" s="37"/>
      <c r="BX987" s="37"/>
      <c r="BY987" s="37"/>
      <c r="BZ987" s="37"/>
      <c r="CA987" s="37"/>
      <c r="CB987" s="37"/>
      <c r="CC987" s="37"/>
      <c r="CD987" s="37"/>
      <c r="CE987" s="37"/>
      <c r="CF987" s="37"/>
      <c r="CG987" s="37"/>
      <c r="CH987" s="37"/>
      <c r="CI987" s="37"/>
      <c r="CJ987" s="37"/>
      <c r="CK987" s="37"/>
      <c r="CL987" s="37"/>
      <c r="CM987" s="37"/>
      <c r="CN987" s="37"/>
      <c r="CO987" s="37"/>
      <c r="CP987" s="37"/>
      <c r="CQ987" s="37"/>
      <c r="CR987" s="37"/>
      <c r="CS987" s="37"/>
      <c r="CT987" s="37"/>
      <c r="CU987" s="37"/>
      <c r="CV987" s="37"/>
      <c r="CW987" s="37"/>
      <c r="CX987" s="37"/>
      <c r="CY987" s="37"/>
      <c r="CZ987" s="37"/>
      <c r="DA987" s="37"/>
      <c r="DB987" s="37"/>
      <c r="DC987" s="37"/>
      <c r="DD987" s="37"/>
      <c r="DE987" s="37"/>
      <c r="DF987" s="37"/>
      <c r="DG987" s="37"/>
      <c r="DH987" s="37"/>
      <c r="DI987" s="37"/>
      <c r="DJ987" s="37"/>
      <c r="DK987" s="37"/>
      <c r="DL987" s="37"/>
      <c r="DM987" s="37"/>
      <c r="DN987" s="37"/>
      <c r="DO987" s="37"/>
      <c r="DP987" s="37"/>
      <c r="DQ987" s="37"/>
      <c r="DR987" s="37"/>
      <c r="DS987" s="37"/>
      <c r="DT987" s="37"/>
      <c r="DU987" s="37"/>
      <c r="DV987" s="37"/>
      <c r="DW987" s="37"/>
      <c r="DX987" s="37"/>
      <c r="DY987" s="37"/>
      <c r="DZ987" s="37"/>
      <c r="EA987" s="37"/>
      <c r="EB987" s="37"/>
      <c r="EC987" s="37"/>
      <c r="ED987" s="37"/>
      <c r="EE987" s="37"/>
      <c r="EF987" s="37"/>
      <c r="EG987" s="37"/>
      <c r="EH987" s="37"/>
      <c r="EI987" s="37"/>
      <c r="EJ987" s="37"/>
      <c r="EK987" s="37"/>
      <c r="EL987" s="37"/>
      <c r="EM987" s="37"/>
      <c r="EN987" s="37"/>
      <c r="EO987" s="37"/>
      <c r="EP987" s="37"/>
      <c r="EQ987" s="37"/>
      <c r="ER987" s="37"/>
      <c r="ES987" s="37"/>
      <c r="ET987" s="37"/>
      <c r="EU987" s="37"/>
      <c r="EV987" s="37"/>
      <c r="EW987" s="37"/>
      <c r="EX987" s="37"/>
      <c r="EY987" s="37"/>
      <c r="EZ987" s="37"/>
      <c r="FA987" s="37"/>
      <c r="FB987" s="37"/>
      <c r="FC987" s="37"/>
      <c r="FD987" s="37"/>
      <c r="FE987" s="37"/>
      <c r="FF987" s="37"/>
      <c r="FG987" s="37"/>
      <c r="FH987" s="37"/>
      <c r="FI987" s="37"/>
      <c r="FJ987" s="37"/>
      <c r="FK987" s="37"/>
      <c r="FL987" s="37"/>
      <c r="FM987" s="37"/>
      <c r="FN987" s="37"/>
      <c r="FO987" s="37"/>
      <c r="FP987" s="37"/>
      <c r="FQ987" s="37"/>
      <c r="FR987" s="37"/>
      <c r="FS987" s="37"/>
      <c r="FT987" s="37"/>
      <c r="FU987" s="37"/>
      <c r="FV987" s="37"/>
      <c r="FW987" s="37"/>
      <c r="FX987" s="37"/>
      <c r="FY987" s="37"/>
      <c r="FZ987" s="37"/>
      <c r="GA987" s="37"/>
      <c r="GB987" s="37"/>
      <c r="GC987" s="37"/>
      <c r="GD987" s="37"/>
      <c r="GE987" s="37"/>
      <c r="GF987" s="37"/>
      <c r="GG987" s="37"/>
      <c r="GH987" s="37"/>
      <c r="GI987" s="37"/>
      <c r="GJ987" s="37"/>
      <c r="GK987" s="37"/>
      <c r="GL987" s="37"/>
      <c r="GM987" s="37"/>
      <c r="GN987" s="37"/>
      <c r="GO987" s="37"/>
      <c r="GP987" s="37"/>
      <c r="GQ987" s="37"/>
      <c r="GR987" s="37"/>
      <c r="GS987" s="37"/>
      <c r="GT987" s="37"/>
      <c r="GU987" s="37"/>
      <c r="GV987" s="37"/>
      <c r="GW987" s="37"/>
      <c r="GX987" s="37"/>
      <c r="GY987" s="37"/>
      <c r="GZ987" s="37"/>
      <c r="HA987" s="37"/>
    </row>
    <row r="988" spans="1:209" s="39" customFormat="1" ht="30" customHeight="1" x14ac:dyDescent="0.25">
      <c r="A988" s="40" t="s">
        <v>852</v>
      </c>
      <c r="B988" s="197" t="s">
        <v>854</v>
      </c>
      <c r="C988" s="25">
        <f>12562+901</f>
        <v>13463</v>
      </c>
      <c r="D988" s="10" t="s">
        <v>643</v>
      </c>
      <c r="E988" s="41" t="s">
        <v>103</v>
      </c>
      <c r="F988" s="41" t="s">
        <v>38</v>
      </c>
      <c r="G988" s="37"/>
      <c r="H988" s="37"/>
      <c r="I988" s="37"/>
      <c r="J988" s="37"/>
      <c r="K988" s="37"/>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37"/>
      <c r="AI988" s="37"/>
      <c r="AJ988" s="37"/>
      <c r="AK988" s="37"/>
      <c r="AL988" s="37"/>
      <c r="AM988" s="37"/>
      <c r="AN988" s="37"/>
      <c r="AO988" s="37"/>
      <c r="AP988" s="37"/>
      <c r="AQ988" s="37"/>
      <c r="AR988" s="37"/>
      <c r="AS988" s="37"/>
      <c r="AT988" s="37"/>
      <c r="AU988" s="37"/>
      <c r="AV988" s="37"/>
      <c r="AW988" s="37"/>
      <c r="AX988" s="37"/>
      <c r="AY988" s="37"/>
      <c r="AZ988" s="37"/>
      <c r="BA988" s="37"/>
      <c r="BB988" s="37"/>
      <c r="BC988" s="37"/>
      <c r="BD988" s="37"/>
      <c r="BE988" s="37"/>
      <c r="BF988" s="37"/>
      <c r="BG988" s="37"/>
      <c r="BH988" s="37"/>
      <c r="BI988" s="37"/>
      <c r="BJ988" s="37"/>
      <c r="BK988" s="37"/>
      <c r="BL988" s="37"/>
      <c r="BM988" s="37"/>
      <c r="BN988" s="37"/>
      <c r="BO988" s="37"/>
      <c r="BP988" s="37"/>
      <c r="BQ988" s="37"/>
      <c r="BR988" s="37"/>
      <c r="BS988" s="37"/>
      <c r="BT988" s="37"/>
      <c r="BU988" s="37"/>
      <c r="BV988" s="37"/>
      <c r="BW988" s="37"/>
      <c r="BX988" s="37"/>
      <c r="BY988" s="37"/>
      <c r="BZ988" s="37"/>
      <c r="CA988" s="37"/>
      <c r="CB988" s="37"/>
      <c r="CC988" s="37"/>
      <c r="CD988" s="37"/>
      <c r="CE988" s="37"/>
      <c r="CF988" s="37"/>
      <c r="CG988" s="37"/>
      <c r="CH988" s="37"/>
      <c r="CI988" s="37"/>
      <c r="CJ988" s="37"/>
      <c r="CK988" s="37"/>
      <c r="CL988" s="37"/>
      <c r="CM988" s="37"/>
      <c r="CN988" s="37"/>
      <c r="CO988" s="37"/>
      <c r="CP988" s="37"/>
      <c r="CQ988" s="37"/>
      <c r="CR988" s="37"/>
      <c r="CS988" s="37"/>
      <c r="CT988" s="37"/>
      <c r="CU988" s="37"/>
      <c r="CV988" s="37"/>
      <c r="CW988" s="37"/>
      <c r="CX988" s="37"/>
      <c r="CY988" s="37"/>
      <c r="CZ988" s="37"/>
      <c r="DA988" s="37"/>
      <c r="DB988" s="37"/>
      <c r="DC988" s="37"/>
      <c r="DD988" s="37"/>
      <c r="DE988" s="37"/>
      <c r="DF988" s="37"/>
      <c r="DG988" s="37"/>
      <c r="DH988" s="37"/>
      <c r="DI988" s="37"/>
      <c r="DJ988" s="37"/>
      <c r="DK988" s="37"/>
      <c r="DL988" s="37"/>
      <c r="DM988" s="37"/>
      <c r="DN988" s="37"/>
      <c r="DO988" s="37"/>
      <c r="DP988" s="37"/>
      <c r="DQ988" s="37"/>
      <c r="DR988" s="37"/>
      <c r="DS988" s="37"/>
      <c r="DT988" s="37"/>
      <c r="DU988" s="37"/>
      <c r="DV988" s="37"/>
      <c r="DW988" s="37"/>
      <c r="DX988" s="37"/>
      <c r="DY988" s="37"/>
      <c r="DZ988" s="37"/>
      <c r="EA988" s="37"/>
      <c r="EB988" s="37"/>
      <c r="EC988" s="37"/>
      <c r="ED988" s="37"/>
      <c r="EE988" s="37"/>
      <c r="EF988" s="37"/>
      <c r="EG988" s="37"/>
      <c r="EH988" s="37"/>
      <c r="EI988" s="37"/>
      <c r="EJ988" s="37"/>
      <c r="EK988" s="37"/>
      <c r="EL988" s="37"/>
      <c r="EM988" s="37"/>
      <c r="EN988" s="37"/>
      <c r="EO988" s="37"/>
      <c r="EP988" s="37"/>
      <c r="EQ988" s="37"/>
      <c r="ER988" s="37"/>
      <c r="ES988" s="37"/>
      <c r="ET988" s="37"/>
      <c r="EU988" s="37"/>
      <c r="EV988" s="37"/>
      <c r="EW988" s="37"/>
      <c r="EX988" s="37"/>
      <c r="EY988" s="37"/>
      <c r="EZ988" s="37"/>
      <c r="FA988" s="37"/>
      <c r="FB988" s="37"/>
      <c r="FC988" s="37"/>
      <c r="FD988" s="37"/>
      <c r="FE988" s="37"/>
      <c r="FF988" s="37"/>
      <c r="FG988" s="37"/>
      <c r="FH988" s="37"/>
      <c r="FI988" s="37"/>
      <c r="FJ988" s="37"/>
      <c r="FK988" s="37"/>
      <c r="FL988" s="37"/>
      <c r="FM988" s="37"/>
      <c r="FN988" s="37"/>
      <c r="FO988" s="37"/>
      <c r="FP988" s="37"/>
      <c r="FQ988" s="37"/>
      <c r="FR988" s="37"/>
      <c r="FS988" s="37"/>
      <c r="FT988" s="37"/>
      <c r="FU988" s="37"/>
      <c r="FV988" s="37"/>
      <c r="FW988" s="37"/>
      <c r="FX988" s="37"/>
      <c r="FY988" s="37"/>
      <c r="FZ988" s="37"/>
      <c r="GA988" s="37"/>
      <c r="GB988" s="37"/>
      <c r="GC988" s="37"/>
      <c r="GD988" s="37"/>
      <c r="GE988" s="37"/>
      <c r="GF988" s="37"/>
      <c r="GG988" s="37"/>
      <c r="GH988" s="37"/>
      <c r="GI988" s="37"/>
      <c r="GJ988" s="37"/>
      <c r="GK988" s="37"/>
      <c r="GL988" s="37"/>
      <c r="GM988" s="37"/>
      <c r="GN988" s="37"/>
      <c r="GO988" s="37"/>
      <c r="GP988" s="37"/>
      <c r="GQ988" s="37"/>
      <c r="GR988" s="37"/>
      <c r="GS988" s="37"/>
      <c r="GT988" s="37"/>
      <c r="GU988" s="37"/>
      <c r="GV988" s="37"/>
      <c r="GW988" s="37"/>
      <c r="GX988" s="37"/>
      <c r="GY988" s="37"/>
      <c r="GZ988" s="37"/>
      <c r="HA988" s="37"/>
    </row>
    <row r="989" spans="1:209" s="39" customFormat="1" ht="26.25" customHeight="1" x14ac:dyDescent="0.25">
      <c r="A989" s="40" t="s">
        <v>864</v>
      </c>
      <c r="B989" s="197"/>
      <c r="C989" s="25"/>
      <c r="D989" s="10"/>
      <c r="E989" s="41"/>
      <c r="F989" s="41"/>
      <c r="G989" s="37"/>
      <c r="H989" s="37"/>
      <c r="I989" s="37"/>
      <c r="J989" s="37"/>
      <c r="K989" s="37"/>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7"/>
      <c r="AJ989" s="37"/>
      <c r="AK989" s="37"/>
      <c r="AL989" s="37"/>
      <c r="AM989" s="37"/>
      <c r="AN989" s="37"/>
      <c r="AO989" s="37"/>
      <c r="AP989" s="37"/>
      <c r="AQ989" s="37"/>
      <c r="AR989" s="37"/>
      <c r="AS989" s="37"/>
      <c r="AT989" s="37"/>
      <c r="AU989" s="37"/>
      <c r="AV989" s="37"/>
      <c r="AW989" s="37"/>
      <c r="AX989" s="37"/>
      <c r="AY989" s="37"/>
      <c r="AZ989" s="37"/>
      <c r="BA989" s="37"/>
      <c r="BB989" s="37"/>
      <c r="BC989" s="37"/>
      <c r="BD989" s="37"/>
      <c r="BE989" s="37"/>
      <c r="BF989" s="37"/>
      <c r="BG989" s="37"/>
      <c r="BH989" s="37"/>
      <c r="BI989" s="37"/>
      <c r="BJ989" s="37"/>
      <c r="BK989" s="37"/>
      <c r="BL989" s="37"/>
      <c r="BM989" s="37"/>
      <c r="BN989" s="37"/>
      <c r="BO989" s="37"/>
      <c r="BP989" s="37"/>
      <c r="BQ989" s="37"/>
      <c r="BR989" s="37"/>
      <c r="BS989" s="37"/>
      <c r="BT989" s="37"/>
      <c r="BU989" s="37"/>
      <c r="BV989" s="37"/>
      <c r="BW989" s="37"/>
      <c r="BX989" s="37"/>
      <c r="BY989" s="37"/>
      <c r="BZ989" s="37"/>
      <c r="CA989" s="37"/>
      <c r="CB989" s="37"/>
      <c r="CC989" s="37"/>
      <c r="CD989" s="37"/>
      <c r="CE989" s="37"/>
      <c r="CF989" s="37"/>
      <c r="CG989" s="37"/>
      <c r="CH989" s="37"/>
      <c r="CI989" s="37"/>
      <c r="CJ989" s="37"/>
      <c r="CK989" s="37"/>
      <c r="CL989" s="37"/>
      <c r="CM989" s="37"/>
      <c r="CN989" s="37"/>
      <c r="CO989" s="37"/>
      <c r="CP989" s="37"/>
      <c r="CQ989" s="37"/>
      <c r="CR989" s="37"/>
      <c r="CS989" s="37"/>
      <c r="CT989" s="37"/>
      <c r="CU989" s="37"/>
      <c r="CV989" s="37"/>
      <c r="CW989" s="37"/>
      <c r="CX989" s="37"/>
      <c r="CY989" s="37"/>
      <c r="CZ989" s="37"/>
      <c r="DA989" s="37"/>
      <c r="DB989" s="37"/>
      <c r="DC989" s="37"/>
      <c r="DD989" s="37"/>
      <c r="DE989" s="37"/>
      <c r="DF989" s="37"/>
      <c r="DG989" s="37"/>
      <c r="DH989" s="37"/>
      <c r="DI989" s="37"/>
      <c r="DJ989" s="37"/>
      <c r="DK989" s="37"/>
      <c r="DL989" s="37"/>
      <c r="DM989" s="37"/>
      <c r="DN989" s="37"/>
      <c r="DO989" s="37"/>
      <c r="DP989" s="37"/>
      <c r="DQ989" s="37"/>
      <c r="DR989" s="37"/>
      <c r="DS989" s="37"/>
      <c r="DT989" s="37"/>
      <c r="DU989" s="37"/>
      <c r="DV989" s="37"/>
      <c r="DW989" s="37"/>
      <c r="DX989" s="37"/>
      <c r="DY989" s="37"/>
      <c r="DZ989" s="37"/>
      <c r="EA989" s="37"/>
      <c r="EB989" s="37"/>
      <c r="EC989" s="37"/>
      <c r="ED989" s="37"/>
      <c r="EE989" s="37"/>
      <c r="EF989" s="37"/>
      <c r="EG989" s="37"/>
      <c r="EH989" s="37"/>
      <c r="EI989" s="37"/>
      <c r="EJ989" s="37"/>
      <c r="EK989" s="37"/>
      <c r="EL989" s="37"/>
      <c r="EM989" s="37"/>
      <c r="EN989" s="37"/>
      <c r="EO989" s="37"/>
      <c r="EP989" s="37"/>
      <c r="EQ989" s="37"/>
      <c r="ER989" s="37"/>
      <c r="ES989" s="37"/>
      <c r="ET989" s="37"/>
      <c r="EU989" s="37"/>
      <c r="EV989" s="37"/>
      <c r="EW989" s="37"/>
      <c r="EX989" s="37"/>
      <c r="EY989" s="37"/>
      <c r="EZ989" s="37"/>
      <c r="FA989" s="37"/>
      <c r="FB989" s="37"/>
      <c r="FC989" s="37"/>
      <c r="FD989" s="37"/>
      <c r="FE989" s="37"/>
      <c r="FF989" s="37"/>
      <c r="FG989" s="37"/>
      <c r="FH989" s="37"/>
      <c r="FI989" s="37"/>
      <c r="FJ989" s="37"/>
      <c r="FK989" s="37"/>
      <c r="FL989" s="37"/>
      <c r="FM989" s="37"/>
      <c r="FN989" s="37"/>
      <c r="FO989" s="37"/>
      <c r="FP989" s="37"/>
      <c r="FQ989" s="37"/>
      <c r="FR989" s="37"/>
      <c r="FS989" s="37"/>
      <c r="FT989" s="37"/>
      <c r="FU989" s="37"/>
      <c r="FV989" s="37"/>
      <c r="FW989" s="37"/>
      <c r="FX989" s="37"/>
      <c r="FY989" s="37"/>
      <c r="FZ989" s="37"/>
      <c r="GA989" s="37"/>
      <c r="GB989" s="37"/>
      <c r="GC989" s="37"/>
      <c r="GD989" s="37"/>
      <c r="GE989" s="37"/>
      <c r="GF989" s="37"/>
      <c r="GG989" s="37"/>
      <c r="GH989" s="37"/>
      <c r="GI989" s="37"/>
      <c r="GJ989" s="37"/>
      <c r="GK989" s="37"/>
      <c r="GL989" s="37"/>
      <c r="GM989" s="37"/>
      <c r="GN989" s="37"/>
      <c r="GO989" s="37"/>
      <c r="GP989" s="37"/>
      <c r="GQ989" s="37"/>
      <c r="GR989" s="37"/>
      <c r="GS989" s="37"/>
      <c r="GT989" s="37"/>
      <c r="GU989" s="37"/>
      <c r="GV989" s="37"/>
      <c r="GW989" s="37"/>
      <c r="GX989" s="37"/>
      <c r="GY989" s="37"/>
      <c r="GZ989" s="37"/>
      <c r="HA989" s="37"/>
    </row>
    <row r="990" spans="1:209" s="39" customFormat="1" ht="26.25" customHeight="1" x14ac:dyDescent="0.25">
      <c r="A990" s="40" t="s">
        <v>865</v>
      </c>
      <c r="B990" s="197"/>
      <c r="C990" s="25"/>
      <c r="D990" s="10"/>
      <c r="E990" s="41"/>
      <c r="F990" s="41"/>
      <c r="G990" s="37"/>
      <c r="H990" s="37"/>
      <c r="I990" s="37"/>
      <c r="J990" s="37"/>
      <c r="K990" s="37"/>
      <c r="L990" s="37"/>
      <c r="M990" s="37"/>
      <c r="N990" s="37"/>
      <c r="O990" s="37"/>
      <c r="P990" s="37"/>
      <c r="Q990" s="37"/>
      <c r="R990" s="37"/>
      <c r="S990" s="37"/>
      <c r="T990" s="37"/>
      <c r="U990" s="37"/>
      <c r="V990" s="37"/>
      <c r="W990" s="37"/>
      <c r="X990" s="37"/>
      <c r="Y990" s="37"/>
      <c r="Z990" s="37"/>
      <c r="AA990" s="37"/>
      <c r="AB990" s="37"/>
      <c r="AC990" s="37"/>
      <c r="AD990" s="37"/>
      <c r="AE990" s="37"/>
      <c r="AF990" s="37"/>
      <c r="AG990" s="37"/>
      <c r="AH990" s="37"/>
      <c r="AI990" s="37"/>
      <c r="AJ990" s="37"/>
      <c r="AK990" s="37"/>
      <c r="AL990" s="37"/>
      <c r="AM990" s="37"/>
      <c r="AN990" s="37"/>
      <c r="AO990" s="37"/>
      <c r="AP990" s="37"/>
      <c r="AQ990" s="37"/>
      <c r="AR990" s="37"/>
      <c r="AS990" s="37"/>
      <c r="AT990" s="37"/>
      <c r="AU990" s="37"/>
      <c r="AV990" s="37"/>
      <c r="AW990" s="37"/>
      <c r="AX990" s="37"/>
      <c r="AY990" s="37"/>
      <c r="AZ990" s="37"/>
      <c r="BA990" s="37"/>
      <c r="BB990" s="37"/>
      <c r="BC990" s="37"/>
      <c r="BD990" s="37"/>
      <c r="BE990" s="37"/>
      <c r="BF990" s="37"/>
      <c r="BG990" s="37"/>
      <c r="BH990" s="37"/>
      <c r="BI990" s="37"/>
      <c r="BJ990" s="37"/>
      <c r="BK990" s="37"/>
      <c r="BL990" s="37"/>
      <c r="BM990" s="37"/>
      <c r="BN990" s="37"/>
      <c r="BO990" s="37"/>
      <c r="BP990" s="37"/>
      <c r="BQ990" s="37"/>
      <c r="BR990" s="37"/>
      <c r="BS990" s="37"/>
      <c r="BT990" s="37"/>
      <c r="BU990" s="37"/>
      <c r="BV990" s="37"/>
      <c r="BW990" s="37"/>
      <c r="BX990" s="37"/>
      <c r="BY990" s="37"/>
      <c r="BZ990" s="37"/>
      <c r="CA990" s="37"/>
      <c r="CB990" s="37"/>
      <c r="CC990" s="37"/>
      <c r="CD990" s="37"/>
      <c r="CE990" s="37"/>
      <c r="CF990" s="37"/>
      <c r="CG990" s="37"/>
      <c r="CH990" s="37"/>
      <c r="CI990" s="37"/>
      <c r="CJ990" s="37"/>
      <c r="CK990" s="37"/>
      <c r="CL990" s="37"/>
      <c r="CM990" s="37"/>
      <c r="CN990" s="37"/>
      <c r="CO990" s="37"/>
      <c r="CP990" s="37"/>
      <c r="CQ990" s="37"/>
      <c r="CR990" s="37"/>
      <c r="CS990" s="37"/>
      <c r="CT990" s="37"/>
      <c r="CU990" s="37"/>
      <c r="CV990" s="37"/>
      <c r="CW990" s="37"/>
      <c r="CX990" s="37"/>
      <c r="CY990" s="37"/>
      <c r="CZ990" s="37"/>
      <c r="DA990" s="37"/>
      <c r="DB990" s="37"/>
      <c r="DC990" s="37"/>
      <c r="DD990" s="37"/>
      <c r="DE990" s="37"/>
      <c r="DF990" s="37"/>
      <c r="DG990" s="37"/>
      <c r="DH990" s="37"/>
      <c r="DI990" s="37"/>
      <c r="DJ990" s="37"/>
      <c r="DK990" s="37"/>
      <c r="DL990" s="37"/>
      <c r="DM990" s="37"/>
      <c r="DN990" s="37"/>
      <c r="DO990" s="37"/>
      <c r="DP990" s="37"/>
      <c r="DQ990" s="37"/>
      <c r="DR990" s="37"/>
      <c r="DS990" s="37"/>
      <c r="DT990" s="37"/>
      <c r="DU990" s="37"/>
      <c r="DV990" s="37"/>
      <c r="DW990" s="37"/>
      <c r="DX990" s="37"/>
      <c r="DY990" s="37"/>
      <c r="DZ990" s="37"/>
      <c r="EA990" s="37"/>
      <c r="EB990" s="37"/>
      <c r="EC990" s="37"/>
      <c r="ED990" s="37"/>
      <c r="EE990" s="37"/>
      <c r="EF990" s="37"/>
      <c r="EG990" s="37"/>
      <c r="EH990" s="37"/>
      <c r="EI990" s="37"/>
      <c r="EJ990" s="37"/>
      <c r="EK990" s="37"/>
      <c r="EL990" s="37"/>
      <c r="EM990" s="37"/>
      <c r="EN990" s="37"/>
      <c r="EO990" s="37"/>
      <c r="EP990" s="37"/>
      <c r="EQ990" s="37"/>
      <c r="ER990" s="37"/>
      <c r="ES990" s="37"/>
      <c r="ET990" s="37"/>
      <c r="EU990" s="37"/>
      <c r="EV990" s="37"/>
      <c r="EW990" s="37"/>
      <c r="EX990" s="37"/>
      <c r="EY990" s="37"/>
      <c r="EZ990" s="37"/>
      <c r="FA990" s="37"/>
      <c r="FB990" s="37"/>
      <c r="FC990" s="37"/>
      <c r="FD990" s="37"/>
      <c r="FE990" s="37"/>
      <c r="FF990" s="37"/>
      <c r="FG990" s="37"/>
      <c r="FH990" s="37"/>
      <c r="FI990" s="37"/>
      <c r="FJ990" s="37"/>
      <c r="FK990" s="37"/>
      <c r="FL990" s="37"/>
      <c r="FM990" s="37"/>
      <c r="FN990" s="37"/>
      <c r="FO990" s="37"/>
      <c r="FP990" s="37"/>
      <c r="FQ990" s="37"/>
      <c r="FR990" s="37"/>
      <c r="FS990" s="37"/>
      <c r="FT990" s="37"/>
      <c r="FU990" s="37"/>
      <c r="FV990" s="37"/>
      <c r="FW990" s="37"/>
      <c r="FX990" s="37"/>
      <c r="FY990" s="37"/>
      <c r="FZ990" s="37"/>
      <c r="GA990" s="37"/>
      <c r="GB990" s="37"/>
      <c r="GC990" s="37"/>
      <c r="GD990" s="37"/>
      <c r="GE990" s="37"/>
      <c r="GF990" s="37"/>
      <c r="GG990" s="37"/>
      <c r="GH990" s="37"/>
      <c r="GI990" s="37"/>
      <c r="GJ990" s="37"/>
      <c r="GK990" s="37"/>
      <c r="GL990" s="37"/>
      <c r="GM990" s="37"/>
      <c r="GN990" s="37"/>
      <c r="GO990" s="37"/>
      <c r="GP990" s="37"/>
      <c r="GQ990" s="37"/>
      <c r="GR990" s="37"/>
      <c r="GS990" s="37"/>
      <c r="GT990" s="37"/>
      <c r="GU990" s="37"/>
      <c r="GV990" s="37"/>
      <c r="GW990" s="37"/>
      <c r="GX990" s="37"/>
      <c r="GY990" s="37"/>
      <c r="GZ990" s="37"/>
      <c r="HA990" s="37"/>
    </row>
    <row r="991" spans="1:209" s="39" customFormat="1" ht="26.25" customHeight="1" x14ac:dyDescent="0.25">
      <c r="A991" s="40" t="s">
        <v>867</v>
      </c>
      <c r="B991" s="197"/>
      <c r="C991" s="25"/>
      <c r="D991" s="10"/>
      <c r="E991" s="41"/>
      <c r="F991" s="41"/>
      <c r="G991" s="37"/>
      <c r="H991" s="37"/>
      <c r="I991" s="37"/>
      <c r="J991" s="37"/>
      <c r="K991" s="37"/>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c r="AJ991" s="37"/>
      <c r="AK991" s="37"/>
      <c r="AL991" s="37"/>
      <c r="AM991" s="37"/>
      <c r="AN991" s="37"/>
      <c r="AO991" s="37"/>
      <c r="AP991" s="37"/>
      <c r="AQ991" s="37"/>
      <c r="AR991" s="37"/>
      <c r="AS991" s="37"/>
      <c r="AT991" s="37"/>
      <c r="AU991" s="37"/>
      <c r="AV991" s="37"/>
      <c r="AW991" s="37"/>
      <c r="AX991" s="37"/>
      <c r="AY991" s="37"/>
      <c r="AZ991" s="37"/>
      <c r="BA991" s="37"/>
      <c r="BB991" s="37"/>
      <c r="BC991" s="37"/>
      <c r="BD991" s="37"/>
      <c r="BE991" s="37"/>
      <c r="BF991" s="37"/>
      <c r="BG991" s="37"/>
      <c r="BH991" s="37"/>
      <c r="BI991" s="37"/>
      <c r="BJ991" s="37"/>
      <c r="BK991" s="37"/>
      <c r="BL991" s="37"/>
      <c r="BM991" s="37"/>
      <c r="BN991" s="37"/>
      <c r="BO991" s="37"/>
      <c r="BP991" s="37"/>
      <c r="BQ991" s="37"/>
      <c r="BR991" s="37"/>
      <c r="BS991" s="37"/>
      <c r="BT991" s="37"/>
      <c r="BU991" s="37"/>
      <c r="BV991" s="37"/>
      <c r="BW991" s="37"/>
      <c r="BX991" s="37"/>
      <c r="BY991" s="37"/>
      <c r="BZ991" s="37"/>
      <c r="CA991" s="37"/>
      <c r="CB991" s="37"/>
      <c r="CC991" s="37"/>
      <c r="CD991" s="37"/>
      <c r="CE991" s="37"/>
      <c r="CF991" s="37"/>
      <c r="CG991" s="37"/>
      <c r="CH991" s="37"/>
      <c r="CI991" s="37"/>
      <c r="CJ991" s="37"/>
      <c r="CK991" s="37"/>
      <c r="CL991" s="37"/>
      <c r="CM991" s="37"/>
      <c r="CN991" s="37"/>
      <c r="CO991" s="37"/>
      <c r="CP991" s="37"/>
      <c r="CQ991" s="37"/>
      <c r="CR991" s="37"/>
      <c r="CS991" s="37"/>
      <c r="CT991" s="37"/>
      <c r="CU991" s="37"/>
      <c r="CV991" s="37"/>
      <c r="CW991" s="37"/>
      <c r="CX991" s="37"/>
      <c r="CY991" s="37"/>
      <c r="CZ991" s="37"/>
      <c r="DA991" s="37"/>
      <c r="DB991" s="37"/>
      <c r="DC991" s="37"/>
      <c r="DD991" s="37"/>
      <c r="DE991" s="37"/>
      <c r="DF991" s="37"/>
      <c r="DG991" s="37"/>
      <c r="DH991" s="37"/>
      <c r="DI991" s="37"/>
      <c r="DJ991" s="37"/>
      <c r="DK991" s="37"/>
      <c r="DL991" s="37"/>
      <c r="DM991" s="37"/>
      <c r="DN991" s="37"/>
      <c r="DO991" s="37"/>
      <c r="DP991" s="37"/>
      <c r="DQ991" s="37"/>
      <c r="DR991" s="37"/>
      <c r="DS991" s="37"/>
      <c r="DT991" s="37"/>
      <c r="DU991" s="37"/>
      <c r="DV991" s="37"/>
      <c r="DW991" s="37"/>
      <c r="DX991" s="37"/>
      <c r="DY991" s="37"/>
      <c r="DZ991" s="37"/>
      <c r="EA991" s="37"/>
      <c r="EB991" s="37"/>
      <c r="EC991" s="37"/>
      <c r="ED991" s="37"/>
      <c r="EE991" s="37"/>
      <c r="EF991" s="37"/>
      <c r="EG991" s="37"/>
      <c r="EH991" s="37"/>
      <c r="EI991" s="37"/>
      <c r="EJ991" s="37"/>
      <c r="EK991" s="37"/>
      <c r="EL991" s="37"/>
      <c r="EM991" s="37"/>
      <c r="EN991" s="37"/>
      <c r="EO991" s="37"/>
      <c r="EP991" s="37"/>
      <c r="EQ991" s="37"/>
      <c r="ER991" s="37"/>
      <c r="ES991" s="37"/>
      <c r="ET991" s="37"/>
      <c r="EU991" s="37"/>
      <c r="EV991" s="37"/>
      <c r="EW991" s="37"/>
      <c r="EX991" s="37"/>
      <c r="EY991" s="37"/>
      <c r="EZ991" s="37"/>
      <c r="FA991" s="37"/>
      <c r="FB991" s="37"/>
      <c r="FC991" s="37"/>
      <c r="FD991" s="37"/>
      <c r="FE991" s="37"/>
      <c r="FF991" s="37"/>
      <c r="FG991" s="37"/>
      <c r="FH991" s="37"/>
      <c r="FI991" s="37"/>
      <c r="FJ991" s="37"/>
      <c r="FK991" s="37"/>
      <c r="FL991" s="37"/>
      <c r="FM991" s="37"/>
      <c r="FN991" s="37"/>
      <c r="FO991" s="37"/>
      <c r="FP991" s="37"/>
      <c r="FQ991" s="37"/>
      <c r="FR991" s="37"/>
      <c r="FS991" s="37"/>
      <c r="FT991" s="37"/>
      <c r="FU991" s="37"/>
      <c r="FV991" s="37"/>
      <c r="FW991" s="37"/>
      <c r="FX991" s="37"/>
      <c r="FY991" s="37"/>
      <c r="FZ991" s="37"/>
      <c r="GA991" s="37"/>
      <c r="GB991" s="37"/>
      <c r="GC991" s="37"/>
      <c r="GD991" s="37"/>
      <c r="GE991" s="37"/>
      <c r="GF991" s="37"/>
      <c r="GG991" s="37"/>
      <c r="GH991" s="37"/>
      <c r="GI991" s="37"/>
      <c r="GJ991" s="37"/>
      <c r="GK991" s="37"/>
      <c r="GL991" s="37"/>
      <c r="GM991" s="37"/>
      <c r="GN991" s="37"/>
      <c r="GO991" s="37"/>
      <c r="GP991" s="37"/>
      <c r="GQ991" s="37"/>
      <c r="GR991" s="37"/>
      <c r="GS991" s="37"/>
      <c r="GT991" s="37"/>
      <c r="GU991" s="37"/>
      <c r="GV991" s="37"/>
      <c r="GW991" s="37"/>
      <c r="GX991" s="37"/>
      <c r="GY991" s="37"/>
      <c r="GZ991" s="37"/>
      <c r="HA991" s="37"/>
    </row>
    <row r="992" spans="1:209" s="39" customFormat="1" ht="26.25" customHeight="1" x14ac:dyDescent="0.25">
      <c r="A992" s="40" t="s">
        <v>866</v>
      </c>
      <c r="B992" s="197"/>
      <c r="C992" s="25"/>
      <c r="D992" s="10"/>
      <c r="E992" s="41"/>
      <c r="F992" s="41"/>
      <c r="G992" s="37"/>
      <c r="H992" s="37"/>
      <c r="I992" s="37"/>
      <c r="J992" s="37"/>
      <c r="K992" s="37"/>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37"/>
      <c r="AI992" s="37"/>
      <c r="AJ992" s="37"/>
      <c r="AK992" s="37"/>
      <c r="AL992" s="37"/>
      <c r="AM992" s="37"/>
      <c r="AN992" s="37"/>
      <c r="AO992" s="37"/>
      <c r="AP992" s="37"/>
      <c r="AQ992" s="37"/>
      <c r="AR992" s="37"/>
      <c r="AS992" s="37"/>
      <c r="AT992" s="37"/>
      <c r="AU992" s="37"/>
      <c r="AV992" s="37"/>
      <c r="AW992" s="37"/>
      <c r="AX992" s="37"/>
      <c r="AY992" s="37"/>
      <c r="AZ992" s="37"/>
      <c r="BA992" s="37"/>
      <c r="BB992" s="37"/>
      <c r="BC992" s="37"/>
      <c r="BD992" s="37"/>
      <c r="BE992" s="37"/>
      <c r="BF992" s="37"/>
      <c r="BG992" s="37"/>
      <c r="BH992" s="37"/>
      <c r="BI992" s="37"/>
      <c r="BJ992" s="37"/>
      <c r="BK992" s="37"/>
      <c r="BL992" s="37"/>
      <c r="BM992" s="37"/>
      <c r="BN992" s="37"/>
      <c r="BO992" s="37"/>
      <c r="BP992" s="37"/>
      <c r="BQ992" s="37"/>
      <c r="BR992" s="37"/>
      <c r="BS992" s="37"/>
      <c r="BT992" s="37"/>
      <c r="BU992" s="37"/>
      <c r="BV992" s="37"/>
      <c r="BW992" s="37"/>
      <c r="BX992" s="37"/>
      <c r="BY992" s="37"/>
      <c r="BZ992" s="37"/>
      <c r="CA992" s="37"/>
      <c r="CB992" s="37"/>
      <c r="CC992" s="37"/>
      <c r="CD992" s="37"/>
      <c r="CE992" s="37"/>
      <c r="CF992" s="37"/>
      <c r="CG992" s="37"/>
      <c r="CH992" s="37"/>
      <c r="CI992" s="37"/>
      <c r="CJ992" s="37"/>
      <c r="CK992" s="37"/>
      <c r="CL992" s="37"/>
      <c r="CM992" s="37"/>
      <c r="CN992" s="37"/>
      <c r="CO992" s="37"/>
      <c r="CP992" s="37"/>
      <c r="CQ992" s="37"/>
      <c r="CR992" s="37"/>
      <c r="CS992" s="37"/>
      <c r="CT992" s="37"/>
      <c r="CU992" s="37"/>
      <c r="CV992" s="37"/>
      <c r="CW992" s="37"/>
      <c r="CX992" s="37"/>
      <c r="CY992" s="37"/>
      <c r="CZ992" s="37"/>
      <c r="DA992" s="37"/>
      <c r="DB992" s="37"/>
      <c r="DC992" s="37"/>
      <c r="DD992" s="37"/>
      <c r="DE992" s="37"/>
      <c r="DF992" s="37"/>
      <c r="DG992" s="37"/>
      <c r="DH992" s="37"/>
      <c r="DI992" s="37"/>
      <c r="DJ992" s="37"/>
      <c r="DK992" s="37"/>
      <c r="DL992" s="37"/>
      <c r="DM992" s="37"/>
      <c r="DN992" s="37"/>
      <c r="DO992" s="37"/>
      <c r="DP992" s="37"/>
      <c r="DQ992" s="37"/>
      <c r="DR992" s="37"/>
      <c r="DS992" s="37"/>
      <c r="DT992" s="37"/>
      <c r="DU992" s="37"/>
      <c r="DV992" s="37"/>
      <c r="DW992" s="37"/>
      <c r="DX992" s="37"/>
      <c r="DY992" s="37"/>
      <c r="DZ992" s="37"/>
      <c r="EA992" s="37"/>
      <c r="EB992" s="37"/>
      <c r="EC992" s="37"/>
      <c r="ED992" s="37"/>
      <c r="EE992" s="37"/>
      <c r="EF992" s="37"/>
      <c r="EG992" s="37"/>
      <c r="EH992" s="37"/>
      <c r="EI992" s="37"/>
      <c r="EJ992" s="37"/>
      <c r="EK992" s="37"/>
      <c r="EL992" s="37"/>
      <c r="EM992" s="37"/>
      <c r="EN992" s="37"/>
      <c r="EO992" s="37"/>
      <c r="EP992" s="37"/>
      <c r="EQ992" s="37"/>
      <c r="ER992" s="37"/>
      <c r="ES992" s="37"/>
      <c r="ET992" s="37"/>
      <c r="EU992" s="37"/>
      <c r="EV992" s="37"/>
      <c r="EW992" s="37"/>
      <c r="EX992" s="37"/>
      <c r="EY992" s="37"/>
      <c r="EZ992" s="37"/>
      <c r="FA992" s="37"/>
      <c r="FB992" s="37"/>
      <c r="FC992" s="37"/>
      <c r="FD992" s="37"/>
      <c r="FE992" s="37"/>
      <c r="FF992" s="37"/>
      <c r="FG992" s="37"/>
      <c r="FH992" s="37"/>
      <c r="FI992" s="37"/>
      <c r="FJ992" s="37"/>
      <c r="FK992" s="37"/>
      <c r="FL992" s="37"/>
      <c r="FM992" s="37"/>
      <c r="FN992" s="37"/>
      <c r="FO992" s="37"/>
      <c r="FP992" s="37"/>
      <c r="FQ992" s="37"/>
      <c r="FR992" s="37"/>
      <c r="FS992" s="37"/>
      <c r="FT992" s="37"/>
      <c r="FU992" s="37"/>
      <c r="FV992" s="37"/>
      <c r="FW992" s="37"/>
      <c r="FX992" s="37"/>
      <c r="FY992" s="37"/>
      <c r="FZ992" s="37"/>
      <c r="GA992" s="37"/>
      <c r="GB992" s="37"/>
      <c r="GC992" s="37"/>
      <c r="GD992" s="37"/>
      <c r="GE992" s="37"/>
      <c r="GF992" s="37"/>
      <c r="GG992" s="37"/>
      <c r="GH992" s="37"/>
      <c r="GI992" s="37"/>
      <c r="GJ992" s="37"/>
      <c r="GK992" s="37"/>
      <c r="GL992" s="37"/>
      <c r="GM992" s="37"/>
      <c r="GN992" s="37"/>
      <c r="GO992" s="37"/>
      <c r="GP992" s="37"/>
      <c r="GQ992" s="37"/>
      <c r="GR992" s="37"/>
      <c r="GS992" s="37"/>
      <c r="GT992" s="37"/>
      <c r="GU992" s="37"/>
      <c r="GV992" s="37"/>
      <c r="GW992" s="37"/>
      <c r="GX992" s="37"/>
      <c r="GY992" s="37"/>
      <c r="GZ992" s="37"/>
      <c r="HA992" s="37"/>
    </row>
    <row r="993" spans="1:209" s="39" customFormat="1" ht="26.25" customHeight="1" x14ac:dyDescent="0.25">
      <c r="A993" s="40" t="s">
        <v>868</v>
      </c>
      <c r="B993" s="197"/>
      <c r="C993" s="25"/>
      <c r="D993" s="10"/>
      <c r="E993" s="41"/>
      <c r="F993" s="41"/>
      <c r="G993" s="37"/>
      <c r="H993" s="37"/>
      <c r="I993" s="37"/>
      <c r="J993" s="37"/>
      <c r="K993" s="37"/>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c r="AJ993" s="37"/>
      <c r="AK993" s="37"/>
      <c r="AL993" s="37"/>
      <c r="AM993" s="37"/>
      <c r="AN993" s="37"/>
      <c r="AO993" s="37"/>
      <c r="AP993" s="37"/>
      <c r="AQ993" s="37"/>
      <c r="AR993" s="37"/>
      <c r="AS993" s="37"/>
      <c r="AT993" s="37"/>
      <c r="AU993" s="37"/>
      <c r="AV993" s="37"/>
      <c r="AW993" s="37"/>
      <c r="AX993" s="37"/>
      <c r="AY993" s="37"/>
      <c r="AZ993" s="37"/>
      <c r="BA993" s="37"/>
      <c r="BB993" s="37"/>
      <c r="BC993" s="37"/>
      <c r="BD993" s="37"/>
      <c r="BE993" s="37"/>
      <c r="BF993" s="37"/>
      <c r="BG993" s="37"/>
      <c r="BH993" s="37"/>
      <c r="BI993" s="37"/>
      <c r="BJ993" s="37"/>
      <c r="BK993" s="37"/>
      <c r="BL993" s="37"/>
      <c r="BM993" s="37"/>
      <c r="BN993" s="37"/>
      <c r="BO993" s="37"/>
      <c r="BP993" s="37"/>
      <c r="BQ993" s="37"/>
      <c r="BR993" s="37"/>
      <c r="BS993" s="37"/>
      <c r="BT993" s="37"/>
      <c r="BU993" s="37"/>
      <c r="BV993" s="37"/>
      <c r="BW993" s="37"/>
      <c r="BX993" s="37"/>
      <c r="BY993" s="37"/>
      <c r="BZ993" s="37"/>
      <c r="CA993" s="37"/>
      <c r="CB993" s="37"/>
      <c r="CC993" s="37"/>
      <c r="CD993" s="37"/>
      <c r="CE993" s="37"/>
      <c r="CF993" s="37"/>
      <c r="CG993" s="37"/>
      <c r="CH993" s="37"/>
      <c r="CI993" s="37"/>
      <c r="CJ993" s="37"/>
      <c r="CK993" s="37"/>
      <c r="CL993" s="37"/>
      <c r="CM993" s="37"/>
      <c r="CN993" s="37"/>
      <c r="CO993" s="37"/>
      <c r="CP993" s="37"/>
      <c r="CQ993" s="37"/>
      <c r="CR993" s="37"/>
      <c r="CS993" s="37"/>
      <c r="CT993" s="37"/>
      <c r="CU993" s="37"/>
      <c r="CV993" s="37"/>
      <c r="CW993" s="37"/>
      <c r="CX993" s="37"/>
      <c r="CY993" s="37"/>
      <c r="CZ993" s="37"/>
      <c r="DA993" s="37"/>
      <c r="DB993" s="37"/>
      <c r="DC993" s="37"/>
      <c r="DD993" s="37"/>
      <c r="DE993" s="37"/>
      <c r="DF993" s="37"/>
      <c r="DG993" s="37"/>
      <c r="DH993" s="37"/>
      <c r="DI993" s="37"/>
      <c r="DJ993" s="37"/>
      <c r="DK993" s="37"/>
      <c r="DL993" s="37"/>
      <c r="DM993" s="37"/>
      <c r="DN993" s="37"/>
      <c r="DO993" s="37"/>
      <c r="DP993" s="37"/>
      <c r="DQ993" s="37"/>
      <c r="DR993" s="37"/>
      <c r="DS993" s="37"/>
      <c r="DT993" s="37"/>
      <c r="DU993" s="37"/>
      <c r="DV993" s="37"/>
      <c r="DW993" s="37"/>
      <c r="DX993" s="37"/>
      <c r="DY993" s="37"/>
      <c r="DZ993" s="37"/>
      <c r="EA993" s="37"/>
      <c r="EB993" s="37"/>
      <c r="EC993" s="37"/>
      <c r="ED993" s="37"/>
      <c r="EE993" s="37"/>
      <c r="EF993" s="37"/>
      <c r="EG993" s="37"/>
      <c r="EH993" s="37"/>
      <c r="EI993" s="37"/>
      <c r="EJ993" s="37"/>
      <c r="EK993" s="37"/>
      <c r="EL993" s="37"/>
      <c r="EM993" s="37"/>
      <c r="EN993" s="37"/>
      <c r="EO993" s="37"/>
      <c r="EP993" s="37"/>
      <c r="EQ993" s="37"/>
      <c r="ER993" s="37"/>
      <c r="ES993" s="37"/>
      <c r="ET993" s="37"/>
      <c r="EU993" s="37"/>
      <c r="EV993" s="37"/>
      <c r="EW993" s="37"/>
      <c r="EX993" s="37"/>
      <c r="EY993" s="37"/>
      <c r="EZ993" s="37"/>
      <c r="FA993" s="37"/>
      <c r="FB993" s="37"/>
      <c r="FC993" s="37"/>
      <c r="FD993" s="37"/>
      <c r="FE993" s="37"/>
      <c r="FF993" s="37"/>
      <c r="FG993" s="37"/>
      <c r="FH993" s="37"/>
      <c r="FI993" s="37"/>
      <c r="FJ993" s="37"/>
      <c r="FK993" s="37"/>
      <c r="FL993" s="37"/>
      <c r="FM993" s="37"/>
      <c r="FN993" s="37"/>
      <c r="FO993" s="37"/>
      <c r="FP993" s="37"/>
      <c r="FQ993" s="37"/>
      <c r="FR993" s="37"/>
      <c r="FS993" s="37"/>
      <c r="FT993" s="37"/>
      <c r="FU993" s="37"/>
      <c r="FV993" s="37"/>
      <c r="FW993" s="37"/>
      <c r="FX993" s="37"/>
      <c r="FY993" s="37"/>
      <c r="FZ993" s="37"/>
      <c r="GA993" s="37"/>
      <c r="GB993" s="37"/>
      <c r="GC993" s="37"/>
      <c r="GD993" s="37"/>
      <c r="GE993" s="37"/>
      <c r="GF993" s="37"/>
      <c r="GG993" s="37"/>
      <c r="GH993" s="37"/>
      <c r="GI993" s="37"/>
      <c r="GJ993" s="37"/>
      <c r="GK993" s="37"/>
      <c r="GL993" s="37"/>
      <c r="GM993" s="37"/>
      <c r="GN993" s="37"/>
      <c r="GO993" s="37"/>
      <c r="GP993" s="37"/>
      <c r="GQ993" s="37"/>
      <c r="GR993" s="37"/>
      <c r="GS993" s="37"/>
      <c r="GT993" s="37"/>
      <c r="GU993" s="37"/>
      <c r="GV993" s="37"/>
      <c r="GW993" s="37"/>
      <c r="GX993" s="37"/>
      <c r="GY993" s="37"/>
      <c r="GZ993" s="37"/>
      <c r="HA993" s="37"/>
    </row>
    <row r="994" spans="1:209" s="39" customFormat="1" ht="26.25" customHeight="1" x14ac:dyDescent="0.25">
      <c r="A994" s="40" t="s">
        <v>880</v>
      </c>
      <c r="B994" s="197"/>
      <c r="C994" s="25"/>
      <c r="D994" s="10"/>
      <c r="E994" s="41"/>
      <c r="F994" s="41"/>
      <c r="G994" s="37"/>
      <c r="H994" s="37"/>
      <c r="I994" s="37"/>
      <c r="J994" s="37"/>
      <c r="K994" s="37"/>
      <c r="L994" s="37"/>
      <c r="M994" s="37"/>
      <c r="N994" s="37"/>
      <c r="O994" s="37"/>
      <c r="P994" s="37"/>
      <c r="Q994" s="37"/>
      <c r="R994" s="37"/>
      <c r="S994" s="37"/>
      <c r="T994" s="37"/>
      <c r="U994" s="37"/>
      <c r="V994" s="37"/>
      <c r="W994" s="37"/>
      <c r="X994" s="37"/>
      <c r="Y994" s="37"/>
      <c r="Z994" s="37"/>
      <c r="AA994" s="37"/>
      <c r="AB994" s="37"/>
      <c r="AC994" s="37"/>
      <c r="AD994" s="37"/>
      <c r="AE994" s="37"/>
      <c r="AF994" s="37"/>
      <c r="AG994" s="37"/>
      <c r="AH994" s="37"/>
      <c r="AI994" s="37"/>
      <c r="AJ994" s="37"/>
      <c r="AK994" s="37"/>
      <c r="AL994" s="37"/>
      <c r="AM994" s="37"/>
      <c r="AN994" s="37"/>
      <c r="AO994" s="37"/>
      <c r="AP994" s="37"/>
      <c r="AQ994" s="37"/>
      <c r="AR994" s="37"/>
      <c r="AS994" s="37"/>
      <c r="AT994" s="37"/>
      <c r="AU994" s="37"/>
      <c r="AV994" s="37"/>
      <c r="AW994" s="37"/>
      <c r="AX994" s="37"/>
      <c r="AY994" s="37"/>
      <c r="AZ994" s="37"/>
      <c r="BA994" s="37"/>
      <c r="BB994" s="37"/>
      <c r="BC994" s="37"/>
      <c r="BD994" s="37"/>
      <c r="BE994" s="37"/>
      <c r="BF994" s="37"/>
      <c r="BG994" s="37"/>
      <c r="BH994" s="37"/>
      <c r="BI994" s="37"/>
      <c r="BJ994" s="37"/>
      <c r="BK994" s="37"/>
      <c r="BL994" s="37"/>
      <c r="BM994" s="37"/>
      <c r="BN994" s="37"/>
      <c r="BO994" s="37"/>
      <c r="BP994" s="37"/>
      <c r="BQ994" s="37"/>
      <c r="BR994" s="37"/>
      <c r="BS994" s="37"/>
      <c r="BT994" s="37"/>
      <c r="BU994" s="37"/>
      <c r="BV994" s="37"/>
      <c r="BW994" s="37"/>
      <c r="BX994" s="37"/>
      <c r="BY994" s="37"/>
      <c r="BZ994" s="37"/>
      <c r="CA994" s="37"/>
      <c r="CB994" s="37"/>
      <c r="CC994" s="37"/>
      <c r="CD994" s="37"/>
      <c r="CE994" s="37"/>
      <c r="CF994" s="37"/>
      <c r="CG994" s="37"/>
      <c r="CH994" s="37"/>
      <c r="CI994" s="37"/>
      <c r="CJ994" s="37"/>
      <c r="CK994" s="37"/>
      <c r="CL994" s="37"/>
      <c r="CM994" s="37"/>
      <c r="CN994" s="37"/>
      <c r="CO994" s="37"/>
      <c r="CP994" s="37"/>
      <c r="CQ994" s="37"/>
      <c r="CR994" s="37"/>
      <c r="CS994" s="37"/>
      <c r="CT994" s="37"/>
      <c r="CU994" s="37"/>
      <c r="CV994" s="37"/>
      <c r="CW994" s="37"/>
      <c r="CX994" s="37"/>
      <c r="CY994" s="37"/>
      <c r="CZ994" s="37"/>
      <c r="DA994" s="37"/>
      <c r="DB994" s="37"/>
      <c r="DC994" s="37"/>
      <c r="DD994" s="37"/>
      <c r="DE994" s="37"/>
      <c r="DF994" s="37"/>
      <c r="DG994" s="37"/>
      <c r="DH994" s="37"/>
      <c r="DI994" s="37"/>
      <c r="DJ994" s="37"/>
      <c r="DK994" s="37"/>
      <c r="DL994" s="37"/>
      <c r="DM994" s="37"/>
      <c r="DN994" s="37"/>
      <c r="DO994" s="37"/>
      <c r="DP994" s="37"/>
      <c r="DQ994" s="37"/>
      <c r="DR994" s="37"/>
      <c r="DS994" s="37"/>
      <c r="DT994" s="37"/>
      <c r="DU994" s="37"/>
      <c r="DV994" s="37"/>
      <c r="DW994" s="37"/>
      <c r="DX994" s="37"/>
      <c r="DY994" s="37"/>
      <c r="DZ994" s="37"/>
      <c r="EA994" s="37"/>
      <c r="EB994" s="37"/>
      <c r="EC994" s="37"/>
      <c r="ED994" s="37"/>
      <c r="EE994" s="37"/>
      <c r="EF994" s="37"/>
      <c r="EG994" s="37"/>
      <c r="EH994" s="37"/>
      <c r="EI994" s="37"/>
      <c r="EJ994" s="37"/>
      <c r="EK994" s="37"/>
      <c r="EL994" s="37"/>
      <c r="EM994" s="37"/>
      <c r="EN994" s="37"/>
      <c r="EO994" s="37"/>
      <c r="EP994" s="37"/>
      <c r="EQ994" s="37"/>
      <c r="ER994" s="37"/>
      <c r="ES994" s="37"/>
      <c r="ET994" s="37"/>
      <c r="EU994" s="37"/>
      <c r="EV994" s="37"/>
      <c r="EW994" s="37"/>
      <c r="EX994" s="37"/>
      <c r="EY994" s="37"/>
      <c r="EZ994" s="37"/>
      <c r="FA994" s="37"/>
      <c r="FB994" s="37"/>
      <c r="FC994" s="37"/>
      <c r="FD994" s="37"/>
      <c r="FE994" s="37"/>
      <c r="FF994" s="37"/>
      <c r="FG994" s="37"/>
      <c r="FH994" s="37"/>
      <c r="FI994" s="37"/>
      <c r="FJ994" s="37"/>
      <c r="FK994" s="37"/>
      <c r="FL994" s="37"/>
      <c r="FM994" s="37"/>
      <c r="FN994" s="37"/>
      <c r="FO994" s="37"/>
      <c r="FP994" s="37"/>
      <c r="FQ994" s="37"/>
      <c r="FR994" s="37"/>
      <c r="FS994" s="37"/>
      <c r="FT994" s="37"/>
      <c r="FU994" s="37"/>
      <c r="FV994" s="37"/>
      <c r="FW994" s="37"/>
      <c r="FX994" s="37"/>
      <c r="FY994" s="37"/>
      <c r="FZ994" s="37"/>
      <c r="GA994" s="37"/>
      <c r="GB994" s="37"/>
      <c r="GC994" s="37"/>
      <c r="GD994" s="37"/>
      <c r="GE994" s="37"/>
      <c r="GF994" s="37"/>
      <c r="GG994" s="37"/>
      <c r="GH994" s="37"/>
      <c r="GI994" s="37"/>
      <c r="GJ994" s="37"/>
      <c r="GK994" s="37"/>
      <c r="GL994" s="37"/>
      <c r="GM994" s="37"/>
      <c r="GN994" s="37"/>
      <c r="GO994" s="37"/>
      <c r="GP994" s="37"/>
      <c r="GQ994" s="37"/>
      <c r="GR994" s="37"/>
      <c r="GS994" s="37"/>
      <c r="GT994" s="37"/>
      <c r="GU994" s="37"/>
      <c r="GV994" s="37"/>
      <c r="GW994" s="37"/>
      <c r="GX994" s="37"/>
      <c r="GY994" s="37"/>
      <c r="GZ994" s="37"/>
      <c r="HA994" s="37"/>
    </row>
    <row r="995" spans="1:209" s="39" customFormat="1" ht="26.25" customHeight="1" x14ac:dyDescent="0.25">
      <c r="A995" s="40" t="s">
        <v>957</v>
      </c>
      <c r="B995" s="197"/>
      <c r="C995" s="25"/>
      <c r="D995" s="10"/>
      <c r="E995" s="41"/>
      <c r="F995" s="41"/>
      <c r="G995" s="37"/>
      <c r="H995" s="37"/>
      <c r="I995" s="37"/>
      <c r="J995" s="37"/>
      <c r="K995" s="37"/>
      <c r="L995" s="37"/>
      <c r="M995" s="37"/>
      <c r="N995" s="37"/>
      <c r="O995" s="37"/>
      <c r="P995" s="37"/>
      <c r="Q995" s="37"/>
      <c r="R995" s="37"/>
      <c r="S995" s="37"/>
      <c r="T995" s="37"/>
      <c r="U995" s="37"/>
      <c r="V995" s="37"/>
      <c r="W995" s="37"/>
      <c r="X995" s="37"/>
      <c r="Y995" s="37"/>
      <c r="Z995" s="37"/>
      <c r="AA995" s="37"/>
      <c r="AB995" s="37"/>
      <c r="AC995" s="37"/>
      <c r="AD995" s="37"/>
      <c r="AE995" s="37"/>
      <c r="AF995" s="37"/>
      <c r="AG995" s="37"/>
      <c r="AH995" s="37"/>
      <c r="AI995" s="37"/>
      <c r="AJ995" s="37"/>
      <c r="AK995" s="37"/>
      <c r="AL995" s="37"/>
      <c r="AM995" s="37"/>
      <c r="AN995" s="37"/>
      <c r="AO995" s="37"/>
      <c r="AP995" s="37"/>
      <c r="AQ995" s="37"/>
      <c r="AR995" s="37"/>
      <c r="AS995" s="37"/>
      <c r="AT995" s="37"/>
      <c r="AU995" s="37"/>
      <c r="AV995" s="37"/>
      <c r="AW995" s="37"/>
      <c r="AX995" s="37"/>
      <c r="AY995" s="37"/>
      <c r="AZ995" s="37"/>
      <c r="BA995" s="37"/>
      <c r="BB995" s="37"/>
      <c r="BC995" s="37"/>
      <c r="BD995" s="37"/>
      <c r="BE995" s="37"/>
      <c r="BF995" s="37"/>
      <c r="BG995" s="37"/>
      <c r="BH995" s="37"/>
      <c r="BI995" s="37"/>
      <c r="BJ995" s="37"/>
      <c r="BK995" s="37"/>
      <c r="BL995" s="37"/>
      <c r="BM995" s="37"/>
      <c r="BN995" s="37"/>
      <c r="BO995" s="37"/>
      <c r="BP995" s="37"/>
      <c r="BQ995" s="37"/>
      <c r="BR995" s="37"/>
      <c r="BS995" s="37"/>
      <c r="BT995" s="37"/>
      <c r="BU995" s="37"/>
      <c r="BV995" s="37"/>
      <c r="BW995" s="37"/>
      <c r="BX995" s="37"/>
      <c r="BY995" s="37"/>
      <c r="BZ995" s="37"/>
      <c r="CA995" s="37"/>
      <c r="CB995" s="37"/>
      <c r="CC995" s="37"/>
      <c r="CD995" s="37"/>
      <c r="CE995" s="37"/>
      <c r="CF995" s="37"/>
      <c r="CG995" s="37"/>
      <c r="CH995" s="37"/>
      <c r="CI995" s="37"/>
      <c r="CJ995" s="37"/>
      <c r="CK995" s="37"/>
      <c r="CL995" s="37"/>
      <c r="CM995" s="37"/>
      <c r="CN995" s="37"/>
      <c r="CO995" s="37"/>
      <c r="CP995" s="37"/>
      <c r="CQ995" s="37"/>
      <c r="CR995" s="37"/>
      <c r="CS995" s="37"/>
      <c r="CT995" s="37"/>
      <c r="CU995" s="37"/>
      <c r="CV995" s="37"/>
      <c r="CW995" s="37"/>
      <c r="CX995" s="37"/>
      <c r="CY995" s="37"/>
      <c r="CZ995" s="37"/>
      <c r="DA995" s="37"/>
      <c r="DB995" s="37"/>
      <c r="DC995" s="37"/>
      <c r="DD995" s="37"/>
      <c r="DE995" s="37"/>
      <c r="DF995" s="37"/>
      <c r="DG995" s="37"/>
      <c r="DH995" s="37"/>
      <c r="DI995" s="37"/>
      <c r="DJ995" s="37"/>
      <c r="DK995" s="37"/>
      <c r="DL995" s="37"/>
      <c r="DM995" s="37"/>
      <c r="DN995" s="37"/>
      <c r="DO995" s="37"/>
      <c r="DP995" s="37"/>
      <c r="DQ995" s="37"/>
      <c r="DR995" s="37"/>
      <c r="DS995" s="37"/>
      <c r="DT995" s="37"/>
      <c r="DU995" s="37"/>
      <c r="DV995" s="37"/>
      <c r="DW995" s="37"/>
      <c r="DX995" s="37"/>
      <c r="DY995" s="37"/>
      <c r="DZ995" s="37"/>
      <c r="EA995" s="37"/>
      <c r="EB995" s="37"/>
      <c r="EC995" s="37"/>
      <c r="ED995" s="37"/>
      <c r="EE995" s="37"/>
      <c r="EF995" s="37"/>
      <c r="EG995" s="37"/>
      <c r="EH995" s="37"/>
      <c r="EI995" s="37"/>
      <c r="EJ995" s="37"/>
      <c r="EK995" s="37"/>
      <c r="EL995" s="37"/>
      <c r="EM995" s="37"/>
      <c r="EN995" s="37"/>
      <c r="EO995" s="37"/>
      <c r="EP995" s="37"/>
      <c r="EQ995" s="37"/>
      <c r="ER995" s="37"/>
      <c r="ES995" s="37"/>
      <c r="ET995" s="37"/>
      <c r="EU995" s="37"/>
      <c r="EV995" s="37"/>
      <c r="EW995" s="37"/>
      <c r="EX995" s="37"/>
      <c r="EY995" s="37"/>
      <c r="EZ995" s="37"/>
      <c r="FA995" s="37"/>
      <c r="FB995" s="37"/>
      <c r="FC995" s="37"/>
      <c r="FD995" s="37"/>
      <c r="FE995" s="37"/>
      <c r="FF995" s="37"/>
      <c r="FG995" s="37"/>
      <c r="FH995" s="37"/>
      <c r="FI995" s="37"/>
      <c r="FJ995" s="37"/>
      <c r="FK995" s="37"/>
      <c r="FL995" s="37"/>
      <c r="FM995" s="37"/>
      <c r="FN995" s="37"/>
      <c r="FO995" s="37"/>
      <c r="FP995" s="37"/>
      <c r="FQ995" s="37"/>
      <c r="FR995" s="37"/>
      <c r="FS995" s="37"/>
      <c r="FT995" s="37"/>
      <c r="FU995" s="37"/>
      <c r="FV995" s="37"/>
      <c r="FW995" s="37"/>
      <c r="FX995" s="37"/>
      <c r="FY995" s="37"/>
      <c r="FZ995" s="37"/>
      <c r="GA995" s="37"/>
      <c r="GB995" s="37"/>
      <c r="GC995" s="37"/>
      <c r="GD995" s="37"/>
      <c r="GE995" s="37"/>
      <c r="GF995" s="37"/>
      <c r="GG995" s="37"/>
      <c r="GH995" s="37"/>
      <c r="GI995" s="37"/>
      <c r="GJ995" s="37"/>
      <c r="GK995" s="37"/>
      <c r="GL995" s="37"/>
      <c r="GM995" s="37"/>
      <c r="GN995" s="37"/>
      <c r="GO995" s="37"/>
      <c r="GP995" s="37"/>
      <c r="GQ995" s="37"/>
      <c r="GR995" s="37"/>
      <c r="GS995" s="37"/>
      <c r="GT995" s="37"/>
      <c r="GU995" s="37"/>
      <c r="GV995" s="37"/>
      <c r="GW995" s="37"/>
      <c r="GX995" s="37"/>
      <c r="GY995" s="37"/>
      <c r="GZ995" s="37"/>
      <c r="HA995" s="37"/>
    </row>
    <row r="996" spans="1:209" s="39" customFormat="1" ht="26.25" customHeight="1" x14ac:dyDescent="0.25">
      <c r="A996" s="40" t="s">
        <v>855</v>
      </c>
      <c r="B996" s="197" t="s">
        <v>856</v>
      </c>
      <c r="C996" s="25">
        <f>32405+7445+4600+2000+2415</f>
        <v>48865</v>
      </c>
      <c r="D996" s="10" t="s">
        <v>643</v>
      </c>
      <c r="E996" s="41" t="s">
        <v>103</v>
      </c>
      <c r="F996" s="41" t="s">
        <v>38</v>
      </c>
      <c r="G996" s="37"/>
      <c r="H996" s="37"/>
      <c r="I996" s="37"/>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c r="AJ996" s="37"/>
      <c r="AK996" s="37"/>
      <c r="AL996" s="37"/>
      <c r="AM996" s="37"/>
      <c r="AN996" s="37"/>
      <c r="AO996" s="37"/>
      <c r="AP996" s="37"/>
      <c r="AQ996" s="37"/>
      <c r="AR996" s="37"/>
      <c r="AS996" s="37"/>
      <c r="AT996" s="37"/>
      <c r="AU996" s="37"/>
      <c r="AV996" s="37"/>
      <c r="AW996" s="37"/>
      <c r="AX996" s="37"/>
      <c r="AY996" s="37"/>
      <c r="AZ996" s="37"/>
      <c r="BA996" s="37"/>
      <c r="BB996" s="37"/>
      <c r="BC996" s="37"/>
      <c r="BD996" s="37"/>
      <c r="BE996" s="37"/>
      <c r="BF996" s="37"/>
      <c r="BG996" s="37"/>
      <c r="BH996" s="37"/>
      <c r="BI996" s="37"/>
      <c r="BJ996" s="37"/>
      <c r="BK996" s="37"/>
      <c r="BL996" s="37"/>
      <c r="BM996" s="37"/>
      <c r="BN996" s="37"/>
      <c r="BO996" s="37"/>
      <c r="BP996" s="37"/>
      <c r="BQ996" s="37"/>
      <c r="BR996" s="37"/>
      <c r="BS996" s="37"/>
      <c r="BT996" s="37"/>
      <c r="BU996" s="37"/>
      <c r="BV996" s="37"/>
      <c r="BW996" s="37"/>
      <c r="BX996" s="37"/>
      <c r="BY996" s="37"/>
      <c r="BZ996" s="37"/>
      <c r="CA996" s="37"/>
      <c r="CB996" s="37"/>
      <c r="CC996" s="37"/>
      <c r="CD996" s="37"/>
      <c r="CE996" s="37"/>
      <c r="CF996" s="37"/>
      <c r="CG996" s="37"/>
      <c r="CH996" s="37"/>
      <c r="CI996" s="37"/>
      <c r="CJ996" s="37"/>
      <c r="CK996" s="37"/>
      <c r="CL996" s="37"/>
      <c r="CM996" s="37"/>
      <c r="CN996" s="37"/>
      <c r="CO996" s="37"/>
      <c r="CP996" s="37"/>
      <c r="CQ996" s="37"/>
      <c r="CR996" s="37"/>
      <c r="CS996" s="37"/>
      <c r="CT996" s="37"/>
      <c r="CU996" s="37"/>
      <c r="CV996" s="37"/>
      <c r="CW996" s="37"/>
      <c r="CX996" s="37"/>
      <c r="CY996" s="37"/>
      <c r="CZ996" s="37"/>
      <c r="DA996" s="37"/>
      <c r="DB996" s="37"/>
      <c r="DC996" s="37"/>
      <c r="DD996" s="37"/>
      <c r="DE996" s="37"/>
      <c r="DF996" s="37"/>
      <c r="DG996" s="37"/>
      <c r="DH996" s="37"/>
      <c r="DI996" s="37"/>
      <c r="DJ996" s="37"/>
      <c r="DK996" s="37"/>
      <c r="DL996" s="37"/>
      <c r="DM996" s="37"/>
      <c r="DN996" s="37"/>
      <c r="DO996" s="37"/>
      <c r="DP996" s="37"/>
      <c r="DQ996" s="37"/>
      <c r="DR996" s="37"/>
      <c r="DS996" s="37"/>
      <c r="DT996" s="37"/>
      <c r="DU996" s="37"/>
      <c r="DV996" s="37"/>
      <c r="DW996" s="37"/>
      <c r="DX996" s="37"/>
      <c r="DY996" s="37"/>
      <c r="DZ996" s="37"/>
      <c r="EA996" s="37"/>
      <c r="EB996" s="37"/>
      <c r="EC996" s="37"/>
      <c r="ED996" s="37"/>
      <c r="EE996" s="37"/>
      <c r="EF996" s="37"/>
      <c r="EG996" s="37"/>
      <c r="EH996" s="37"/>
      <c r="EI996" s="37"/>
      <c r="EJ996" s="37"/>
      <c r="EK996" s="37"/>
      <c r="EL996" s="37"/>
      <c r="EM996" s="37"/>
      <c r="EN996" s="37"/>
      <c r="EO996" s="37"/>
      <c r="EP996" s="37"/>
      <c r="EQ996" s="37"/>
      <c r="ER996" s="37"/>
      <c r="ES996" s="37"/>
      <c r="ET996" s="37"/>
      <c r="EU996" s="37"/>
      <c r="EV996" s="37"/>
      <c r="EW996" s="37"/>
      <c r="EX996" s="37"/>
      <c r="EY996" s="37"/>
      <c r="EZ996" s="37"/>
      <c r="FA996" s="37"/>
      <c r="FB996" s="37"/>
      <c r="FC996" s="37"/>
      <c r="FD996" s="37"/>
      <c r="FE996" s="37"/>
      <c r="FF996" s="37"/>
      <c r="FG996" s="37"/>
      <c r="FH996" s="37"/>
      <c r="FI996" s="37"/>
      <c r="FJ996" s="37"/>
      <c r="FK996" s="37"/>
      <c r="FL996" s="37"/>
      <c r="FM996" s="37"/>
      <c r="FN996" s="37"/>
      <c r="FO996" s="37"/>
      <c r="FP996" s="37"/>
      <c r="FQ996" s="37"/>
      <c r="FR996" s="37"/>
      <c r="FS996" s="37"/>
      <c r="FT996" s="37"/>
      <c r="FU996" s="37"/>
      <c r="FV996" s="37"/>
      <c r="FW996" s="37"/>
      <c r="FX996" s="37"/>
      <c r="FY996" s="37"/>
      <c r="FZ996" s="37"/>
      <c r="GA996" s="37"/>
      <c r="GB996" s="37"/>
      <c r="GC996" s="37"/>
      <c r="GD996" s="37"/>
      <c r="GE996" s="37"/>
      <c r="GF996" s="37"/>
      <c r="GG996" s="37"/>
      <c r="GH996" s="37"/>
      <c r="GI996" s="37"/>
      <c r="GJ996" s="37"/>
      <c r="GK996" s="37"/>
      <c r="GL996" s="37"/>
      <c r="GM996" s="37"/>
      <c r="GN996" s="37"/>
      <c r="GO996" s="37"/>
      <c r="GP996" s="37"/>
      <c r="GQ996" s="37"/>
      <c r="GR996" s="37"/>
      <c r="GS996" s="37"/>
      <c r="GT996" s="37"/>
      <c r="GU996" s="37"/>
      <c r="GV996" s="37"/>
      <c r="GW996" s="37"/>
      <c r="GX996" s="37"/>
      <c r="GY996" s="37"/>
      <c r="GZ996" s="37"/>
      <c r="HA996" s="37"/>
    </row>
    <row r="997" spans="1:209" s="39" customFormat="1" ht="26.25" customHeight="1" x14ac:dyDescent="0.25">
      <c r="A997" s="40" t="s">
        <v>869</v>
      </c>
      <c r="B997" s="197"/>
      <c r="C997" s="25"/>
      <c r="D997" s="10"/>
      <c r="E997" s="41"/>
      <c r="F997" s="41"/>
      <c r="G997" s="37"/>
      <c r="H997" s="37"/>
      <c r="I997" s="37"/>
      <c r="J997" s="37"/>
      <c r="K997" s="37"/>
      <c r="L997" s="37"/>
      <c r="M997" s="37"/>
      <c r="N997" s="37"/>
      <c r="O997" s="37"/>
      <c r="P997" s="37"/>
      <c r="Q997" s="37"/>
      <c r="R997" s="37"/>
      <c r="S997" s="37"/>
      <c r="T997" s="37"/>
      <c r="U997" s="37"/>
      <c r="V997" s="37"/>
      <c r="W997" s="37"/>
      <c r="X997" s="37"/>
      <c r="Y997" s="37"/>
      <c r="Z997" s="37"/>
      <c r="AA997" s="37"/>
      <c r="AB997" s="37"/>
      <c r="AC997" s="37"/>
      <c r="AD997" s="37"/>
      <c r="AE997" s="37"/>
      <c r="AF997" s="37"/>
      <c r="AG997" s="37"/>
      <c r="AH997" s="37"/>
      <c r="AI997" s="37"/>
      <c r="AJ997" s="37"/>
      <c r="AK997" s="37"/>
      <c r="AL997" s="37"/>
      <c r="AM997" s="37"/>
      <c r="AN997" s="37"/>
      <c r="AO997" s="37"/>
      <c r="AP997" s="37"/>
      <c r="AQ997" s="37"/>
      <c r="AR997" s="37"/>
      <c r="AS997" s="37"/>
      <c r="AT997" s="37"/>
      <c r="AU997" s="37"/>
      <c r="AV997" s="37"/>
      <c r="AW997" s="37"/>
      <c r="AX997" s="37"/>
      <c r="AY997" s="37"/>
      <c r="AZ997" s="37"/>
      <c r="BA997" s="37"/>
      <c r="BB997" s="37"/>
      <c r="BC997" s="37"/>
      <c r="BD997" s="37"/>
      <c r="BE997" s="37"/>
      <c r="BF997" s="37"/>
      <c r="BG997" s="37"/>
      <c r="BH997" s="37"/>
      <c r="BI997" s="37"/>
      <c r="BJ997" s="37"/>
      <c r="BK997" s="37"/>
      <c r="BL997" s="37"/>
      <c r="BM997" s="37"/>
      <c r="BN997" s="37"/>
      <c r="BO997" s="37"/>
      <c r="BP997" s="37"/>
      <c r="BQ997" s="37"/>
      <c r="BR997" s="37"/>
      <c r="BS997" s="37"/>
      <c r="BT997" s="37"/>
      <c r="BU997" s="37"/>
      <c r="BV997" s="37"/>
      <c r="BW997" s="37"/>
      <c r="BX997" s="37"/>
      <c r="BY997" s="37"/>
      <c r="BZ997" s="37"/>
      <c r="CA997" s="37"/>
      <c r="CB997" s="37"/>
      <c r="CC997" s="37"/>
      <c r="CD997" s="37"/>
      <c r="CE997" s="37"/>
      <c r="CF997" s="37"/>
      <c r="CG997" s="37"/>
      <c r="CH997" s="37"/>
      <c r="CI997" s="37"/>
      <c r="CJ997" s="37"/>
      <c r="CK997" s="37"/>
      <c r="CL997" s="37"/>
      <c r="CM997" s="37"/>
      <c r="CN997" s="37"/>
      <c r="CO997" s="37"/>
      <c r="CP997" s="37"/>
      <c r="CQ997" s="37"/>
      <c r="CR997" s="37"/>
      <c r="CS997" s="37"/>
      <c r="CT997" s="37"/>
      <c r="CU997" s="37"/>
      <c r="CV997" s="37"/>
      <c r="CW997" s="37"/>
      <c r="CX997" s="37"/>
      <c r="CY997" s="37"/>
      <c r="CZ997" s="37"/>
      <c r="DA997" s="37"/>
      <c r="DB997" s="37"/>
      <c r="DC997" s="37"/>
      <c r="DD997" s="37"/>
      <c r="DE997" s="37"/>
      <c r="DF997" s="37"/>
      <c r="DG997" s="37"/>
      <c r="DH997" s="37"/>
      <c r="DI997" s="37"/>
      <c r="DJ997" s="37"/>
      <c r="DK997" s="37"/>
      <c r="DL997" s="37"/>
      <c r="DM997" s="37"/>
      <c r="DN997" s="37"/>
      <c r="DO997" s="37"/>
      <c r="DP997" s="37"/>
      <c r="DQ997" s="37"/>
      <c r="DR997" s="37"/>
      <c r="DS997" s="37"/>
      <c r="DT997" s="37"/>
      <c r="DU997" s="37"/>
      <c r="DV997" s="37"/>
      <c r="DW997" s="37"/>
      <c r="DX997" s="37"/>
      <c r="DY997" s="37"/>
      <c r="DZ997" s="37"/>
      <c r="EA997" s="37"/>
      <c r="EB997" s="37"/>
      <c r="EC997" s="37"/>
      <c r="ED997" s="37"/>
      <c r="EE997" s="37"/>
      <c r="EF997" s="37"/>
      <c r="EG997" s="37"/>
      <c r="EH997" s="37"/>
      <c r="EI997" s="37"/>
      <c r="EJ997" s="37"/>
      <c r="EK997" s="37"/>
      <c r="EL997" s="37"/>
      <c r="EM997" s="37"/>
      <c r="EN997" s="37"/>
      <c r="EO997" s="37"/>
      <c r="EP997" s="37"/>
      <c r="EQ997" s="37"/>
      <c r="ER997" s="37"/>
      <c r="ES997" s="37"/>
      <c r="ET997" s="37"/>
      <c r="EU997" s="37"/>
      <c r="EV997" s="37"/>
      <c r="EW997" s="37"/>
      <c r="EX997" s="37"/>
      <c r="EY997" s="37"/>
      <c r="EZ997" s="37"/>
      <c r="FA997" s="37"/>
      <c r="FB997" s="37"/>
      <c r="FC997" s="37"/>
      <c r="FD997" s="37"/>
      <c r="FE997" s="37"/>
      <c r="FF997" s="37"/>
      <c r="FG997" s="37"/>
      <c r="FH997" s="37"/>
      <c r="FI997" s="37"/>
      <c r="FJ997" s="37"/>
      <c r="FK997" s="37"/>
      <c r="FL997" s="37"/>
      <c r="FM997" s="37"/>
      <c r="FN997" s="37"/>
      <c r="FO997" s="37"/>
      <c r="FP997" s="37"/>
      <c r="FQ997" s="37"/>
      <c r="FR997" s="37"/>
      <c r="FS997" s="37"/>
      <c r="FT997" s="37"/>
      <c r="FU997" s="37"/>
      <c r="FV997" s="37"/>
      <c r="FW997" s="37"/>
      <c r="FX997" s="37"/>
      <c r="FY997" s="37"/>
      <c r="FZ997" s="37"/>
      <c r="GA997" s="37"/>
      <c r="GB997" s="37"/>
      <c r="GC997" s="37"/>
      <c r="GD997" s="37"/>
      <c r="GE997" s="37"/>
      <c r="GF997" s="37"/>
      <c r="GG997" s="37"/>
      <c r="GH997" s="37"/>
      <c r="GI997" s="37"/>
      <c r="GJ997" s="37"/>
      <c r="GK997" s="37"/>
      <c r="GL997" s="37"/>
      <c r="GM997" s="37"/>
      <c r="GN997" s="37"/>
      <c r="GO997" s="37"/>
      <c r="GP997" s="37"/>
      <c r="GQ997" s="37"/>
      <c r="GR997" s="37"/>
      <c r="GS997" s="37"/>
      <c r="GT997" s="37"/>
      <c r="GU997" s="37"/>
      <c r="GV997" s="37"/>
      <c r="GW997" s="37"/>
      <c r="GX997" s="37"/>
      <c r="GY997" s="37"/>
      <c r="GZ997" s="37"/>
      <c r="HA997" s="37"/>
    </row>
    <row r="998" spans="1:209" s="39" customFormat="1" ht="26.25" customHeight="1" x14ac:dyDescent="0.25">
      <c r="A998" s="40" t="s">
        <v>881</v>
      </c>
      <c r="B998" s="197"/>
      <c r="C998" s="25"/>
      <c r="D998" s="10"/>
      <c r="E998" s="41"/>
      <c r="F998" s="41"/>
      <c r="G998" s="37"/>
      <c r="H998" s="37"/>
      <c r="I998" s="37"/>
      <c r="J998" s="37"/>
      <c r="K998" s="37"/>
      <c r="L998" s="37"/>
      <c r="M998" s="37"/>
      <c r="N998" s="37"/>
      <c r="O998" s="37"/>
      <c r="P998" s="37"/>
      <c r="Q998" s="37"/>
      <c r="R998" s="37"/>
      <c r="S998" s="37"/>
      <c r="T998" s="37"/>
      <c r="U998" s="37"/>
      <c r="V998" s="37"/>
      <c r="W998" s="37"/>
      <c r="X998" s="37"/>
      <c r="Y998" s="37"/>
      <c r="Z998" s="37"/>
      <c r="AA998" s="37"/>
      <c r="AB998" s="37"/>
      <c r="AC998" s="37"/>
      <c r="AD998" s="37"/>
      <c r="AE998" s="37"/>
      <c r="AF998" s="37"/>
      <c r="AG998" s="37"/>
      <c r="AH998" s="37"/>
      <c r="AI998" s="37"/>
      <c r="AJ998" s="37"/>
      <c r="AK998" s="37"/>
      <c r="AL998" s="37"/>
      <c r="AM998" s="37"/>
      <c r="AN998" s="37"/>
      <c r="AO998" s="37"/>
      <c r="AP998" s="37"/>
      <c r="AQ998" s="37"/>
      <c r="AR998" s="37"/>
      <c r="AS998" s="37"/>
      <c r="AT998" s="37"/>
      <c r="AU998" s="37"/>
      <c r="AV998" s="37"/>
      <c r="AW998" s="37"/>
      <c r="AX998" s="37"/>
      <c r="AY998" s="37"/>
      <c r="AZ998" s="37"/>
      <c r="BA998" s="37"/>
      <c r="BB998" s="37"/>
      <c r="BC998" s="37"/>
      <c r="BD998" s="37"/>
      <c r="BE998" s="37"/>
      <c r="BF998" s="37"/>
      <c r="BG998" s="37"/>
      <c r="BH998" s="37"/>
      <c r="BI998" s="37"/>
      <c r="BJ998" s="37"/>
      <c r="BK998" s="37"/>
      <c r="BL998" s="37"/>
      <c r="BM998" s="37"/>
      <c r="BN998" s="37"/>
      <c r="BO998" s="37"/>
      <c r="BP998" s="37"/>
      <c r="BQ998" s="37"/>
      <c r="BR998" s="37"/>
      <c r="BS998" s="37"/>
      <c r="BT998" s="37"/>
      <c r="BU998" s="37"/>
      <c r="BV998" s="37"/>
      <c r="BW998" s="37"/>
      <c r="BX998" s="37"/>
      <c r="BY998" s="37"/>
      <c r="BZ998" s="37"/>
      <c r="CA998" s="37"/>
      <c r="CB998" s="37"/>
      <c r="CC998" s="37"/>
      <c r="CD998" s="37"/>
      <c r="CE998" s="37"/>
      <c r="CF998" s="37"/>
      <c r="CG998" s="37"/>
      <c r="CH998" s="37"/>
      <c r="CI998" s="37"/>
      <c r="CJ998" s="37"/>
      <c r="CK998" s="37"/>
      <c r="CL998" s="37"/>
      <c r="CM998" s="37"/>
      <c r="CN998" s="37"/>
      <c r="CO998" s="37"/>
      <c r="CP998" s="37"/>
      <c r="CQ998" s="37"/>
      <c r="CR998" s="37"/>
      <c r="CS998" s="37"/>
      <c r="CT998" s="37"/>
      <c r="CU998" s="37"/>
      <c r="CV998" s="37"/>
      <c r="CW998" s="37"/>
      <c r="CX998" s="37"/>
      <c r="CY998" s="37"/>
      <c r="CZ998" s="37"/>
      <c r="DA998" s="37"/>
      <c r="DB998" s="37"/>
      <c r="DC998" s="37"/>
      <c r="DD998" s="37"/>
      <c r="DE998" s="37"/>
      <c r="DF998" s="37"/>
      <c r="DG998" s="37"/>
      <c r="DH998" s="37"/>
      <c r="DI998" s="37"/>
      <c r="DJ998" s="37"/>
      <c r="DK998" s="37"/>
      <c r="DL998" s="37"/>
      <c r="DM998" s="37"/>
      <c r="DN998" s="37"/>
      <c r="DO998" s="37"/>
      <c r="DP998" s="37"/>
      <c r="DQ998" s="37"/>
      <c r="DR998" s="37"/>
      <c r="DS998" s="37"/>
      <c r="DT998" s="37"/>
      <c r="DU998" s="37"/>
      <c r="DV998" s="37"/>
      <c r="DW998" s="37"/>
      <c r="DX998" s="37"/>
      <c r="DY998" s="37"/>
      <c r="DZ998" s="37"/>
      <c r="EA998" s="37"/>
      <c r="EB998" s="37"/>
      <c r="EC998" s="37"/>
      <c r="ED998" s="37"/>
      <c r="EE998" s="37"/>
      <c r="EF998" s="37"/>
      <c r="EG998" s="37"/>
      <c r="EH998" s="37"/>
      <c r="EI998" s="37"/>
      <c r="EJ998" s="37"/>
      <c r="EK998" s="37"/>
      <c r="EL998" s="37"/>
      <c r="EM998" s="37"/>
      <c r="EN998" s="37"/>
      <c r="EO998" s="37"/>
      <c r="EP998" s="37"/>
      <c r="EQ998" s="37"/>
      <c r="ER998" s="37"/>
      <c r="ES998" s="37"/>
      <c r="ET998" s="37"/>
      <c r="EU998" s="37"/>
      <c r="EV998" s="37"/>
      <c r="EW998" s="37"/>
      <c r="EX998" s="37"/>
      <c r="EY998" s="37"/>
      <c r="EZ998" s="37"/>
      <c r="FA998" s="37"/>
      <c r="FB998" s="37"/>
      <c r="FC998" s="37"/>
      <c r="FD998" s="37"/>
      <c r="FE998" s="37"/>
      <c r="FF998" s="37"/>
      <c r="FG998" s="37"/>
      <c r="FH998" s="37"/>
      <c r="FI998" s="37"/>
      <c r="FJ998" s="37"/>
      <c r="FK998" s="37"/>
      <c r="FL998" s="37"/>
      <c r="FM998" s="37"/>
      <c r="FN998" s="37"/>
      <c r="FO998" s="37"/>
      <c r="FP998" s="37"/>
      <c r="FQ998" s="37"/>
      <c r="FR998" s="37"/>
      <c r="FS998" s="37"/>
      <c r="FT998" s="37"/>
      <c r="FU998" s="37"/>
      <c r="FV998" s="37"/>
      <c r="FW998" s="37"/>
      <c r="FX998" s="37"/>
      <c r="FY998" s="37"/>
      <c r="FZ998" s="37"/>
      <c r="GA998" s="37"/>
      <c r="GB998" s="37"/>
      <c r="GC998" s="37"/>
      <c r="GD998" s="37"/>
      <c r="GE998" s="37"/>
      <c r="GF998" s="37"/>
      <c r="GG998" s="37"/>
      <c r="GH998" s="37"/>
      <c r="GI998" s="37"/>
      <c r="GJ998" s="37"/>
      <c r="GK998" s="37"/>
      <c r="GL998" s="37"/>
      <c r="GM998" s="37"/>
      <c r="GN998" s="37"/>
      <c r="GO998" s="37"/>
      <c r="GP998" s="37"/>
      <c r="GQ998" s="37"/>
      <c r="GR998" s="37"/>
      <c r="GS998" s="37"/>
      <c r="GT998" s="37"/>
      <c r="GU998" s="37"/>
      <c r="GV998" s="37"/>
      <c r="GW998" s="37"/>
      <c r="GX998" s="37"/>
      <c r="GY998" s="37"/>
      <c r="GZ998" s="37"/>
      <c r="HA998" s="37"/>
    </row>
    <row r="999" spans="1:209" s="39" customFormat="1" ht="32.25" customHeight="1" x14ac:dyDescent="0.25">
      <c r="A999" s="40" t="s">
        <v>870</v>
      </c>
      <c r="B999" s="197"/>
      <c r="C999" s="25"/>
      <c r="D999" s="10"/>
      <c r="E999" s="41"/>
      <c r="F999" s="41"/>
      <c r="G999" s="37"/>
      <c r="H999" s="37"/>
      <c r="I999" s="37"/>
      <c r="J999" s="37"/>
      <c r="K999" s="37"/>
      <c r="L999" s="37"/>
      <c r="M999" s="37"/>
      <c r="N999" s="37"/>
      <c r="O999" s="37"/>
      <c r="P999" s="37"/>
      <c r="Q999" s="37"/>
      <c r="R999" s="37"/>
      <c r="S999" s="37"/>
      <c r="T999" s="37"/>
      <c r="U999" s="37"/>
      <c r="V999" s="37"/>
      <c r="W999" s="37"/>
      <c r="X999" s="37"/>
      <c r="Y999" s="37"/>
      <c r="Z999" s="37"/>
      <c r="AA999" s="37"/>
      <c r="AB999" s="37"/>
      <c r="AC999" s="37"/>
      <c r="AD999" s="37"/>
      <c r="AE999" s="37"/>
      <c r="AF999" s="37"/>
      <c r="AG999" s="37"/>
      <c r="AH999" s="37"/>
      <c r="AI999" s="37"/>
      <c r="AJ999" s="37"/>
      <c r="AK999" s="37"/>
      <c r="AL999" s="37"/>
      <c r="AM999" s="37"/>
      <c r="AN999" s="37"/>
      <c r="AO999" s="37"/>
      <c r="AP999" s="37"/>
      <c r="AQ999" s="37"/>
      <c r="AR999" s="37"/>
      <c r="AS999" s="37"/>
      <c r="AT999" s="37"/>
      <c r="AU999" s="37"/>
      <c r="AV999" s="37"/>
      <c r="AW999" s="37"/>
      <c r="AX999" s="37"/>
      <c r="AY999" s="37"/>
      <c r="AZ999" s="37"/>
      <c r="BA999" s="37"/>
      <c r="BB999" s="37"/>
      <c r="BC999" s="37"/>
      <c r="BD999" s="37"/>
      <c r="BE999" s="37"/>
      <c r="BF999" s="37"/>
      <c r="BG999" s="37"/>
      <c r="BH999" s="37"/>
      <c r="BI999" s="37"/>
      <c r="BJ999" s="37"/>
      <c r="BK999" s="37"/>
      <c r="BL999" s="37"/>
      <c r="BM999" s="37"/>
      <c r="BN999" s="37"/>
      <c r="BO999" s="37"/>
      <c r="BP999" s="37"/>
      <c r="BQ999" s="37"/>
      <c r="BR999" s="37"/>
      <c r="BS999" s="37"/>
      <c r="BT999" s="37"/>
      <c r="BU999" s="37"/>
      <c r="BV999" s="37"/>
      <c r="BW999" s="37"/>
      <c r="BX999" s="37"/>
      <c r="BY999" s="37"/>
      <c r="BZ999" s="37"/>
      <c r="CA999" s="37"/>
      <c r="CB999" s="37"/>
      <c r="CC999" s="37"/>
      <c r="CD999" s="37"/>
      <c r="CE999" s="37"/>
      <c r="CF999" s="37"/>
      <c r="CG999" s="37"/>
      <c r="CH999" s="37"/>
      <c r="CI999" s="37"/>
      <c r="CJ999" s="37"/>
      <c r="CK999" s="37"/>
      <c r="CL999" s="37"/>
      <c r="CM999" s="37"/>
      <c r="CN999" s="37"/>
      <c r="CO999" s="37"/>
      <c r="CP999" s="37"/>
      <c r="CQ999" s="37"/>
      <c r="CR999" s="37"/>
      <c r="CS999" s="37"/>
      <c r="CT999" s="37"/>
      <c r="CU999" s="37"/>
      <c r="CV999" s="37"/>
      <c r="CW999" s="37"/>
      <c r="CX999" s="37"/>
      <c r="CY999" s="37"/>
      <c r="CZ999" s="37"/>
      <c r="DA999" s="37"/>
      <c r="DB999" s="37"/>
      <c r="DC999" s="37"/>
      <c r="DD999" s="37"/>
      <c r="DE999" s="37"/>
      <c r="DF999" s="37"/>
      <c r="DG999" s="37"/>
      <c r="DH999" s="37"/>
      <c r="DI999" s="37"/>
      <c r="DJ999" s="37"/>
      <c r="DK999" s="37"/>
      <c r="DL999" s="37"/>
      <c r="DM999" s="37"/>
      <c r="DN999" s="37"/>
      <c r="DO999" s="37"/>
      <c r="DP999" s="37"/>
      <c r="DQ999" s="37"/>
      <c r="DR999" s="37"/>
      <c r="DS999" s="37"/>
      <c r="DT999" s="37"/>
      <c r="DU999" s="37"/>
      <c r="DV999" s="37"/>
      <c r="DW999" s="37"/>
      <c r="DX999" s="37"/>
      <c r="DY999" s="37"/>
      <c r="DZ999" s="37"/>
      <c r="EA999" s="37"/>
      <c r="EB999" s="37"/>
      <c r="EC999" s="37"/>
      <c r="ED999" s="37"/>
      <c r="EE999" s="37"/>
      <c r="EF999" s="37"/>
      <c r="EG999" s="37"/>
      <c r="EH999" s="37"/>
      <c r="EI999" s="37"/>
      <c r="EJ999" s="37"/>
      <c r="EK999" s="37"/>
      <c r="EL999" s="37"/>
      <c r="EM999" s="37"/>
      <c r="EN999" s="37"/>
      <c r="EO999" s="37"/>
      <c r="EP999" s="37"/>
      <c r="EQ999" s="37"/>
      <c r="ER999" s="37"/>
      <c r="ES999" s="37"/>
      <c r="ET999" s="37"/>
      <c r="EU999" s="37"/>
      <c r="EV999" s="37"/>
      <c r="EW999" s="37"/>
      <c r="EX999" s="37"/>
      <c r="EY999" s="37"/>
      <c r="EZ999" s="37"/>
      <c r="FA999" s="37"/>
      <c r="FB999" s="37"/>
      <c r="FC999" s="37"/>
      <c r="FD999" s="37"/>
      <c r="FE999" s="37"/>
      <c r="FF999" s="37"/>
      <c r="FG999" s="37"/>
      <c r="FH999" s="37"/>
      <c r="FI999" s="37"/>
      <c r="FJ999" s="37"/>
      <c r="FK999" s="37"/>
      <c r="FL999" s="37"/>
      <c r="FM999" s="37"/>
      <c r="FN999" s="37"/>
      <c r="FO999" s="37"/>
      <c r="FP999" s="37"/>
      <c r="FQ999" s="37"/>
      <c r="FR999" s="37"/>
      <c r="FS999" s="37"/>
      <c r="FT999" s="37"/>
      <c r="FU999" s="37"/>
      <c r="FV999" s="37"/>
      <c r="FW999" s="37"/>
      <c r="FX999" s="37"/>
      <c r="FY999" s="37"/>
      <c r="FZ999" s="37"/>
      <c r="GA999" s="37"/>
      <c r="GB999" s="37"/>
      <c r="GC999" s="37"/>
      <c r="GD999" s="37"/>
      <c r="GE999" s="37"/>
      <c r="GF999" s="37"/>
      <c r="GG999" s="37"/>
      <c r="GH999" s="37"/>
      <c r="GI999" s="37"/>
      <c r="GJ999" s="37"/>
      <c r="GK999" s="37"/>
      <c r="GL999" s="37"/>
      <c r="GM999" s="37"/>
      <c r="GN999" s="37"/>
      <c r="GO999" s="37"/>
      <c r="GP999" s="37"/>
      <c r="GQ999" s="37"/>
      <c r="GR999" s="37"/>
      <c r="GS999" s="37"/>
      <c r="GT999" s="37"/>
      <c r="GU999" s="37"/>
      <c r="GV999" s="37"/>
      <c r="GW999" s="37"/>
      <c r="GX999" s="37"/>
      <c r="GY999" s="37"/>
      <c r="GZ999" s="37"/>
      <c r="HA999" s="37"/>
    </row>
    <row r="1000" spans="1:209" s="39" customFormat="1" ht="32.25" customHeight="1" x14ac:dyDescent="0.25">
      <c r="A1000" s="40" t="s">
        <v>871</v>
      </c>
      <c r="B1000" s="197"/>
      <c r="C1000" s="25"/>
      <c r="D1000" s="10"/>
      <c r="E1000" s="41"/>
      <c r="F1000" s="41"/>
      <c r="G1000" s="37"/>
      <c r="H1000" s="37"/>
      <c r="I1000" s="37"/>
      <c r="J1000" s="37"/>
      <c r="K1000" s="37"/>
      <c r="L1000" s="37"/>
      <c r="M1000" s="37"/>
      <c r="N1000" s="37"/>
      <c r="O1000" s="37"/>
      <c r="P1000" s="37"/>
      <c r="Q1000" s="37"/>
      <c r="R1000" s="37"/>
      <c r="S1000" s="37"/>
      <c r="T1000" s="37"/>
      <c r="U1000" s="37"/>
      <c r="V1000" s="37"/>
      <c r="W1000" s="37"/>
      <c r="X1000" s="37"/>
      <c r="Y1000" s="37"/>
      <c r="Z1000" s="37"/>
      <c r="AA1000" s="37"/>
      <c r="AB1000" s="37"/>
      <c r="AC1000" s="37"/>
      <c r="AD1000" s="37"/>
      <c r="AE1000" s="37"/>
      <c r="AF1000" s="37"/>
      <c r="AG1000" s="37"/>
      <c r="AH1000" s="37"/>
      <c r="AI1000" s="37"/>
      <c r="AJ1000" s="37"/>
      <c r="AK1000" s="37"/>
      <c r="AL1000" s="37"/>
      <c r="AM1000" s="37"/>
      <c r="AN1000" s="37"/>
      <c r="AO1000" s="37"/>
      <c r="AP1000" s="37"/>
      <c r="AQ1000" s="37"/>
      <c r="AR1000" s="37"/>
      <c r="AS1000" s="37"/>
      <c r="AT1000" s="37"/>
      <c r="AU1000" s="37"/>
      <c r="AV1000" s="37"/>
      <c r="AW1000" s="37"/>
      <c r="AX1000" s="37"/>
      <c r="AY1000" s="37"/>
      <c r="AZ1000" s="37"/>
      <c r="BA1000" s="37"/>
      <c r="BB1000" s="37"/>
      <c r="BC1000" s="37"/>
      <c r="BD1000" s="37"/>
      <c r="BE1000" s="37"/>
      <c r="BF1000" s="37"/>
      <c r="BG1000" s="37"/>
      <c r="BH1000" s="37"/>
      <c r="BI1000" s="37"/>
      <c r="BJ1000" s="37"/>
      <c r="BK1000" s="37"/>
      <c r="BL1000" s="37"/>
      <c r="BM1000" s="37"/>
      <c r="BN1000" s="37"/>
      <c r="BO1000" s="37"/>
      <c r="BP1000" s="37"/>
      <c r="BQ1000" s="37"/>
      <c r="BR1000" s="37"/>
      <c r="BS1000" s="37"/>
      <c r="BT1000" s="37"/>
      <c r="BU1000" s="37"/>
      <c r="BV1000" s="37"/>
      <c r="BW1000" s="37"/>
      <c r="BX1000" s="37"/>
      <c r="BY1000" s="37"/>
      <c r="BZ1000" s="37"/>
      <c r="CA1000" s="37"/>
      <c r="CB1000" s="37"/>
      <c r="CC1000" s="37"/>
      <c r="CD1000" s="37"/>
      <c r="CE1000" s="37"/>
      <c r="CF1000" s="37"/>
      <c r="CG1000" s="37"/>
      <c r="CH1000" s="37"/>
      <c r="CI1000" s="37"/>
      <c r="CJ1000" s="37"/>
      <c r="CK1000" s="37"/>
      <c r="CL1000" s="37"/>
      <c r="CM1000" s="37"/>
      <c r="CN1000" s="37"/>
      <c r="CO1000" s="37"/>
      <c r="CP1000" s="37"/>
      <c r="CQ1000" s="37"/>
      <c r="CR1000" s="37"/>
      <c r="CS1000" s="37"/>
      <c r="CT1000" s="37"/>
      <c r="CU1000" s="37"/>
      <c r="CV1000" s="37"/>
      <c r="CW1000" s="37"/>
      <c r="CX1000" s="37"/>
      <c r="CY1000" s="37"/>
      <c r="CZ1000" s="37"/>
      <c r="DA1000" s="37"/>
      <c r="DB1000" s="37"/>
      <c r="DC1000" s="37"/>
      <c r="DD1000" s="37"/>
      <c r="DE1000" s="37"/>
      <c r="DF1000" s="37"/>
      <c r="DG1000" s="37"/>
      <c r="DH1000" s="37"/>
      <c r="DI1000" s="37"/>
      <c r="DJ1000" s="37"/>
      <c r="DK1000" s="37"/>
      <c r="DL1000" s="37"/>
      <c r="DM1000" s="37"/>
      <c r="DN1000" s="37"/>
      <c r="DO1000" s="37"/>
      <c r="DP1000" s="37"/>
      <c r="DQ1000" s="37"/>
      <c r="DR1000" s="37"/>
      <c r="DS1000" s="37"/>
      <c r="DT1000" s="37"/>
      <c r="DU1000" s="37"/>
      <c r="DV1000" s="37"/>
      <c r="DW1000" s="37"/>
      <c r="DX1000" s="37"/>
      <c r="DY1000" s="37"/>
      <c r="DZ1000" s="37"/>
      <c r="EA1000" s="37"/>
      <c r="EB1000" s="37"/>
      <c r="EC1000" s="37"/>
      <c r="ED1000" s="37"/>
      <c r="EE1000" s="37"/>
      <c r="EF1000" s="37"/>
      <c r="EG1000" s="37"/>
      <c r="EH1000" s="37"/>
      <c r="EI1000" s="37"/>
      <c r="EJ1000" s="37"/>
      <c r="EK1000" s="37"/>
      <c r="EL1000" s="37"/>
      <c r="EM1000" s="37"/>
      <c r="EN1000" s="37"/>
      <c r="EO1000" s="37"/>
      <c r="EP1000" s="37"/>
      <c r="EQ1000" s="37"/>
      <c r="ER1000" s="37"/>
      <c r="ES1000" s="37"/>
      <c r="ET1000" s="37"/>
      <c r="EU1000" s="37"/>
      <c r="EV1000" s="37"/>
      <c r="EW1000" s="37"/>
      <c r="EX1000" s="37"/>
      <c r="EY1000" s="37"/>
      <c r="EZ1000" s="37"/>
      <c r="FA1000" s="37"/>
      <c r="FB1000" s="37"/>
      <c r="FC1000" s="37"/>
      <c r="FD1000" s="37"/>
      <c r="FE1000" s="37"/>
      <c r="FF1000" s="37"/>
      <c r="FG1000" s="37"/>
      <c r="FH1000" s="37"/>
      <c r="FI1000" s="37"/>
      <c r="FJ1000" s="37"/>
      <c r="FK1000" s="37"/>
      <c r="FL1000" s="37"/>
      <c r="FM1000" s="37"/>
      <c r="FN1000" s="37"/>
      <c r="FO1000" s="37"/>
      <c r="FP1000" s="37"/>
      <c r="FQ1000" s="37"/>
      <c r="FR1000" s="37"/>
      <c r="FS1000" s="37"/>
      <c r="FT1000" s="37"/>
      <c r="FU1000" s="37"/>
      <c r="FV1000" s="37"/>
      <c r="FW1000" s="37"/>
      <c r="FX1000" s="37"/>
      <c r="FY1000" s="37"/>
      <c r="FZ1000" s="37"/>
      <c r="GA1000" s="37"/>
      <c r="GB1000" s="37"/>
      <c r="GC1000" s="37"/>
      <c r="GD1000" s="37"/>
      <c r="GE1000" s="37"/>
      <c r="GF1000" s="37"/>
      <c r="GG1000" s="37"/>
      <c r="GH1000" s="37"/>
      <c r="GI1000" s="37"/>
      <c r="GJ1000" s="37"/>
      <c r="GK1000" s="37"/>
      <c r="GL1000" s="37"/>
      <c r="GM1000" s="37"/>
      <c r="GN1000" s="37"/>
      <c r="GO1000" s="37"/>
      <c r="GP1000" s="37"/>
      <c r="GQ1000" s="37"/>
      <c r="GR1000" s="37"/>
      <c r="GS1000" s="37"/>
      <c r="GT1000" s="37"/>
      <c r="GU1000" s="37"/>
      <c r="GV1000" s="37"/>
      <c r="GW1000" s="37"/>
      <c r="GX1000" s="37"/>
      <c r="GY1000" s="37"/>
      <c r="GZ1000" s="37"/>
      <c r="HA1000" s="37"/>
    </row>
    <row r="1001" spans="1:209" s="39" customFormat="1" ht="44.25" customHeight="1" x14ac:dyDescent="0.25">
      <c r="A1001" s="40" t="s">
        <v>872</v>
      </c>
      <c r="B1001" s="197"/>
      <c r="C1001" s="25"/>
      <c r="D1001" s="10"/>
      <c r="E1001" s="41"/>
      <c r="F1001" s="41"/>
      <c r="G1001" s="37"/>
      <c r="H1001" s="37"/>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c r="AJ1001" s="37"/>
      <c r="AK1001" s="37"/>
      <c r="AL1001" s="37"/>
      <c r="AM1001" s="37"/>
      <c r="AN1001" s="37"/>
      <c r="AO1001" s="37"/>
      <c r="AP1001" s="37"/>
      <c r="AQ1001" s="37"/>
      <c r="AR1001" s="37"/>
      <c r="AS1001" s="37"/>
      <c r="AT1001" s="37"/>
      <c r="AU1001" s="37"/>
      <c r="AV1001" s="37"/>
      <c r="AW1001" s="37"/>
      <c r="AX1001" s="37"/>
      <c r="AY1001" s="37"/>
      <c r="AZ1001" s="37"/>
      <c r="BA1001" s="37"/>
      <c r="BB1001" s="37"/>
      <c r="BC1001" s="37"/>
      <c r="BD1001" s="37"/>
      <c r="BE1001" s="37"/>
      <c r="BF1001" s="37"/>
      <c r="BG1001" s="37"/>
      <c r="BH1001" s="37"/>
      <c r="BI1001" s="37"/>
      <c r="BJ1001" s="37"/>
      <c r="BK1001" s="37"/>
      <c r="BL1001" s="37"/>
      <c r="BM1001" s="37"/>
      <c r="BN1001" s="37"/>
      <c r="BO1001" s="37"/>
      <c r="BP1001" s="37"/>
      <c r="BQ1001" s="37"/>
      <c r="BR1001" s="37"/>
      <c r="BS1001" s="37"/>
      <c r="BT1001" s="37"/>
      <c r="BU1001" s="37"/>
      <c r="BV1001" s="37"/>
      <c r="BW1001" s="37"/>
      <c r="BX1001" s="37"/>
      <c r="BY1001" s="37"/>
      <c r="BZ1001" s="37"/>
      <c r="CA1001" s="37"/>
      <c r="CB1001" s="37"/>
      <c r="CC1001" s="37"/>
      <c r="CD1001" s="37"/>
      <c r="CE1001" s="37"/>
      <c r="CF1001" s="37"/>
      <c r="CG1001" s="37"/>
      <c r="CH1001" s="37"/>
      <c r="CI1001" s="37"/>
      <c r="CJ1001" s="37"/>
      <c r="CK1001" s="37"/>
      <c r="CL1001" s="37"/>
      <c r="CM1001" s="37"/>
      <c r="CN1001" s="37"/>
      <c r="CO1001" s="37"/>
      <c r="CP1001" s="37"/>
      <c r="CQ1001" s="37"/>
      <c r="CR1001" s="37"/>
      <c r="CS1001" s="37"/>
      <c r="CT1001" s="37"/>
      <c r="CU1001" s="37"/>
      <c r="CV1001" s="37"/>
      <c r="CW1001" s="37"/>
      <c r="CX1001" s="37"/>
      <c r="CY1001" s="37"/>
      <c r="CZ1001" s="37"/>
      <c r="DA1001" s="37"/>
      <c r="DB1001" s="37"/>
      <c r="DC1001" s="37"/>
      <c r="DD1001" s="37"/>
      <c r="DE1001" s="37"/>
      <c r="DF1001" s="37"/>
      <c r="DG1001" s="37"/>
      <c r="DH1001" s="37"/>
      <c r="DI1001" s="37"/>
      <c r="DJ1001" s="37"/>
      <c r="DK1001" s="37"/>
      <c r="DL1001" s="37"/>
      <c r="DM1001" s="37"/>
      <c r="DN1001" s="37"/>
      <c r="DO1001" s="37"/>
      <c r="DP1001" s="37"/>
      <c r="DQ1001" s="37"/>
      <c r="DR1001" s="37"/>
      <c r="DS1001" s="37"/>
      <c r="DT1001" s="37"/>
      <c r="DU1001" s="37"/>
      <c r="DV1001" s="37"/>
      <c r="DW1001" s="37"/>
      <c r="DX1001" s="37"/>
      <c r="DY1001" s="37"/>
      <c r="DZ1001" s="37"/>
      <c r="EA1001" s="37"/>
      <c r="EB1001" s="37"/>
      <c r="EC1001" s="37"/>
      <c r="ED1001" s="37"/>
      <c r="EE1001" s="37"/>
      <c r="EF1001" s="37"/>
      <c r="EG1001" s="37"/>
      <c r="EH1001" s="37"/>
      <c r="EI1001" s="37"/>
      <c r="EJ1001" s="37"/>
      <c r="EK1001" s="37"/>
      <c r="EL1001" s="37"/>
      <c r="EM1001" s="37"/>
      <c r="EN1001" s="37"/>
      <c r="EO1001" s="37"/>
      <c r="EP1001" s="37"/>
      <c r="EQ1001" s="37"/>
      <c r="ER1001" s="37"/>
      <c r="ES1001" s="37"/>
      <c r="ET1001" s="37"/>
      <c r="EU1001" s="37"/>
      <c r="EV1001" s="37"/>
      <c r="EW1001" s="37"/>
      <c r="EX1001" s="37"/>
      <c r="EY1001" s="37"/>
      <c r="EZ1001" s="37"/>
      <c r="FA1001" s="37"/>
      <c r="FB1001" s="37"/>
      <c r="FC1001" s="37"/>
      <c r="FD1001" s="37"/>
      <c r="FE1001" s="37"/>
      <c r="FF1001" s="37"/>
      <c r="FG1001" s="37"/>
      <c r="FH1001" s="37"/>
      <c r="FI1001" s="37"/>
      <c r="FJ1001" s="37"/>
      <c r="FK1001" s="37"/>
      <c r="FL1001" s="37"/>
      <c r="FM1001" s="37"/>
      <c r="FN1001" s="37"/>
      <c r="FO1001" s="37"/>
      <c r="FP1001" s="37"/>
      <c r="FQ1001" s="37"/>
      <c r="FR1001" s="37"/>
      <c r="FS1001" s="37"/>
      <c r="FT1001" s="37"/>
      <c r="FU1001" s="37"/>
      <c r="FV1001" s="37"/>
      <c r="FW1001" s="37"/>
      <c r="FX1001" s="37"/>
      <c r="FY1001" s="37"/>
      <c r="FZ1001" s="37"/>
      <c r="GA1001" s="37"/>
      <c r="GB1001" s="37"/>
      <c r="GC1001" s="37"/>
      <c r="GD1001" s="37"/>
      <c r="GE1001" s="37"/>
      <c r="GF1001" s="37"/>
      <c r="GG1001" s="37"/>
      <c r="GH1001" s="37"/>
      <c r="GI1001" s="37"/>
      <c r="GJ1001" s="37"/>
      <c r="GK1001" s="37"/>
      <c r="GL1001" s="37"/>
      <c r="GM1001" s="37"/>
      <c r="GN1001" s="37"/>
      <c r="GO1001" s="37"/>
      <c r="GP1001" s="37"/>
      <c r="GQ1001" s="37"/>
      <c r="GR1001" s="37"/>
      <c r="GS1001" s="37"/>
      <c r="GT1001" s="37"/>
      <c r="GU1001" s="37"/>
      <c r="GV1001" s="37"/>
      <c r="GW1001" s="37"/>
      <c r="GX1001" s="37"/>
      <c r="GY1001" s="37"/>
      <c r="GZ1001" s="37"/>
      <c r="HA1001" s="37"/>
    </row>
    <row r="1002" spans="1:209" s="39" customFormat="1" ht="32.25" customHeight="1" x14ac:dyDescent="0.25">
      <c r="A1002" s="40" t="s">
        <v>882</v>
      </c>
      <c r="B1002" s="197"/>
      <c r="C1002" s="25"/>
      <c r="D1002" s="10"/>
      <c r="E1002" s="41"/>
      <c r="F1002" s="41"/>
      <c r="G1002" s="37"/>
      <c r="H1002" s="37"/>
      <c r="I1002" s="37"/>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7"/>
      <c r="AF1002" s="37"/>
      <c r="AG1002" s="37"/>
      <c r="AH1002" s="37"/>
      <c r="AI1002" s="37"/>
      <c r="AJ1002" s="37"/>
      <c r="AK1002" s="37"/>
      <c r="AL1002" s="37"/>
      <c r="AM1002" s="37"/>
      <c r="AN1002" s="37"/>
      <c r="AO1002" s="37"/>
      <c r="AP1002" s="37"/>
      <c r="AQ1002" s="37"/>
      <c r="AR1002" s="37"/>
      <c r="AS1002" s="37"/>
      <c r="AT1002" s="37"/>
      <c r="AU1002" s="37"/>
      <c r="AV1002" s="37"/>
      <c r="AW1002" s="37"/>
      <c r="AX1002" s="37"/>
      <c r="AY1002" s="37"/>
      <c r="AZ1002" s="37"/>
      <c r="BA1002" s="37"/>
      <c r="BB1002" s="37"/>
      <c r="BC1002" s="37"/>
      <c r="BD1002" s="37"/>
      <c r="BE1002" s="37"/>
      <c r="BF1002" s="37"/>
      <c r="BG1002" s="37"/>
      <c r="BH1002" s="37"/>
      <c r="BI1002" s="37"/>
      <c r="BJ1002" s="37"/>
      <c r="BK1002" s="37"/>
      <c r="BL1002" s="37"/>
      <c r="BM1002" s="37"/>
      <c r="BN1002" s="37"/>
      <c r="BO1002" s="37"/>
      <c r="BP1002" s="37"/>
      <c r="BQ1002" s="37"/>
      <c r="BR1002" s="37"/>
      <c r="BS1002" s="37"/>
      <c r="BT1002" s="37"/>
      <c r="BU1002" s="37"/>
      <c r="BV1002" s="37"/>
      <c r="BW1002" s="37"/>
      <c r="BX1002" s="37"/>
      <c r="BY1002" s="37"/>
      <c r="BZ1002" s="37"/>
      <c r="CA1002" s="37"/>
      <c r="CB1002" s="37"/>
      <c r="CC1002" s="37"/>
      <c r="CD1002" s="37"/>
      <c r="CE1002" s="37"/>
      <c r="CF1002" s="37"/>
      <c r="CG1002" s="37"/>
      <c r="CH1002" s="37"/>
      <c r="CI1002" s="37"/>
      <c r="CJ1002" s="37"/>
      <c r="CK1002" s="37"/>
      <c r="CL1002" s="37"/>
      <c r="CM1002" s="37"/>
      <c r="CN1002" s="37"/>
      <c r="CO1002" s="37"/>
      <c r="CP1002" s="37"/>
      <c r="CQ1002" s="37"/>
      <c r="CR1002" s="37"/>
      <c r="CS1002" s="37"/>
      <c r="CT1002" s="37"/>
      <c r="CU1002" s="37"/>
      <c r="CV1002" s="37"/>
      <c r="CW1002" s="37"/>
      <c r="CX1002" s="37"/>
      <c r="CY1002" s="37"/>
      <c r="CZ1002" s="37"/>
      <c r="DA1002" s="37"/>
      <c r="DB1002" s="37"/>
      <c r="DC1002" s="37"/>
      <c r="DD1002" s="37"/>
      <c r="DE1002" s="37"/>
      <c r="DF1002" s="37"/>
      <c r="DG1002" s="37"/>
      <c r="DH1002" s="37"/>
      <c r="DI1002" s="37"/>
      <c r="DJ1002" s="37"/>
      <c r="DK1002" s="37"/>
      <c r="DL1002" s="37"/>
      <c r="DM1002" s="37"/>
      <c r="DN1002" s="37"/>
      <c r="DO1002" s="37"/>
      <c r="DP1002" s="37"/>
      <c r="DQ1002" s="37"/>
      <c r="DR1002" s="37"/>
      <c r="DS1002" s="37"/>
      <c r="DT1002" s="37"/>
      <c r="DU1002" s="37"/>
      <c r="DV1002" s="37"/>
      <c r="DW1002" s="37"/>
      <c r="DX1002" s="37"/>
      <c r="DY1002" s="37"/>
      <c r="DZ1002" s="37"/>
      <c r="EA1002" s="37"/>
      <c r="EB1002" s="37"/>
      <c r="EC1002" s="37"/>
      <c r="ED1002" s="37"/>
      <c r="EE1002" s="37"/>
      <c r="EF1002" s="37"/>
      <c r="EG1002" s="37"/>
      <c r="EH1002" s="37"/>
      <c r="EI1002" s="37"/>
      <c r="EJ1002" s="37"/>
      <c r="EK1002" s="37"/>
      <c r="EL1002" s="37"/>
      <c r="EM1002" s="37"/>
      <c r="EN1002" s="37"/>
      <c r="EO1002" s="37"/>
      <c r="EP1002" s="37"/>
      <c r="EQ1002" s="37"/>
      <c r="ER1002" s="37"/>
      <c r="ES1002" s="37"/>
      <c r="ET1002" s="37"/>
      <c r="EU1002" s="37"/>
      <c r="EV1002" s="37"/>
      <c r="EW1002" s="37"/>
      <c r="EX1002" s="37"/>
      <c r="EY1002" s="37"/>
      <c r="EZ1002" s="37"/>
      <c r="FA1002" s="37"/>
      <c r="FB1002" s="37"/>
      <c r="FC1002" s="37"/>
      <c r="FD1002" s="37"/>
      <c r="FE1002" s="37"/>
      <c r="FF1002" s="37"/>
      <c r="FG1002" s="37"/>
      <c r="FH1002" s="37"/>
      <c r="FI1002" s="37"/>
      <c r="FJ1002" s="37"/>
      <c r="FK1002" s="37"/>
      <c r="FL1002" s="37"/>
      <c r="FM1002" s="37"/>
      <c r="FN1002" s="37"/>
      <c r="FO1002" s="37"/>
      <c r="FP1002" s="37"/>
      <c r="FQ1002" s="37"/>
      <c r="FR1002" s="37"/>
      <c r="FS1002" s="37"/>
      <c r="FT1002" s="37"/>
      <c r="FU1002" s="37"/>
      <c r="FV1002" s="37"/>
      <c r="FW1002" s="37"/>
      <c r="FX1002" s="37"/>
      <c r="FY1002" s="37"/>
      <c r="FZ1002" s="37"/>
      <c r="GA1002" s="37"/>
      <c r="GB1002" s="37"/>
      <c r="GC1002" s="37"/>
      <c r="GD1002" s="37"/>
      <c r="GE1002" s="37"/>
      <c r="GF1002" s="37"/>
      <c r="GG1002" s="37"/>
      <c r="GH1002" s="37"/>
      <c r="GI1002" s="37"/>
      <c r="GJ1002" s="37"/>
      <c r="GK1002" s="37"/>
      <c r="GL1002" s="37"/>
      <c r="GM1002" s="37"/>
      <c r="GN1002" s="37"/>
      <c r="GO1002" s="37"/>
      <c r="GP1002" s="37"/>
      <c r="GQ1002" s="37"/>
      <c r="GR1002" s="37"/>
      <c r="GS1002" s="37"/>
      <c r="GT1002" s="37"/>
      <c r="GU1002" s="37"/>
      <c r="GV1002" s="37"/>
      <c r="GW1002" s="37"/>
      <c r="GX1002" s="37"/>
      <c r="GY1002" s="37"/>
      <c r="GZ1002" s="37"/>
      <c r="HA1002" s="37"/>
    </row>
    <row r="1003" spans="1:209" s="39" customFormat="1" ht="32.25" customHeight="1" x14ac:dyDescent="0.25">
      <c r="A1003" s="40" t="s">
        <v>942</v>
      </c>
      <c r="B1003" s="197"/>
      <c r="C1003" s="25"/>
      <c r="D1003" s="10"/>
      <c r="E1003" s="41"/>
      <c r="F1003" s="41"/>
      <c r="G1003" s="37"/>
      <c r="H1003" s="37"/>
      <c r="I1003" s="37"/>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7"/>
      <c r="AJ1003" s="37"/>
      <c r="AK1003" s="37"/>
      <c r="AL1003" s="37"/>
      <c r="AM1003" s="37"/>
      <c r="AN1003" s="37"/>
      <c r="AO1003" s="37"/>
      <c r="AP1003" s="37"/>
      <c r="AQ1003" s="37"/>
      <c r="AR1003" s="37"/>
      <c r="AS1003" s="37"/>
      <c r="AT1003" s="37"/>
      <c r="AU1003" s="37"/>
      <c r="AV1003" s="37"/>
      <c r="AW1003" s="37"/>
      <c r="AX1003" s="37"/>
      <c r="AY1003" s="37"/>
      <c r="AZ1003" s="37"/>
      <c r="BA1003" s="37"/>
      <c r="BB1003" s="37"/>
      <c r="BC1003" s="37"/>
      <c r="BD1003" s="37"/>
      <c r="BE1003" s="37"/>
      <c r="BF1003" s="37"/>
      <c r="BG1003" s="37"/>
      <c r="BH1003" s="37"/>
      <c r="BI1003" s="37"/>
      <c r="BJ1003" s="37"/>
      <c r="BK1003" s="37"/>
      <c r="BL1003" s="37"/>
      <c r="BM1003" s="37"/>
      <c r="BN1003" s="37"/>
      <c r="BO1003" s="37"/>
      <c r="BP1003" s="37"/>
      <c r="BQ1003" s="37"/>
      <c r="BR1003" s="37"/>
      <c r="BS1003" s="37"/>
      <c r="BT1003" s="37"/>
      <c r="BU1003" s="37"/>
      <c r="BV1003" s="37"/>
      <c r="BW1003" s="37"/>
      <c r="BX1003" s="37"/>
      <c r="BY1003" s="37"/>
      <c r="BZ1003" s="37"/>
      <c r="CA1003" s="37"/>
      <c r="CB1003" s="37"/>
      <c r="CC1003" s="37"/>
      <c r="CD1003" s="37"/>
      <c r="CE1003" s="37"/>
      <c r="CF1003" s="37"/>
      <c r="CG1003" s="37"/>
      <c r="CH1003" s="37"/>
      <c r="CI1003" s="37"/>
      <c r="CJ1003" s="37"/>
      <c r="CK1003" s="37"/>
      <c r="CL1003" s="37"/>
      <c r="CM1003" s="37"/>
      <c r="CN1003" s="37"/>
      <c r="CO1003" s="37"/>
      <c r="CP1003" s="37"/>
      <c r="CQ1003" s="37"/>
      <c r="CR1003" s="37"/>
      <c r="CS1003" s="37"/>
      <c r="CT1003" s="37"/>
      <c r="CU1003" s="37"/>
      <c r="CV1003" s="37"/>
      <c r="CW1003" s="37"/>
      <c r="CX1003" s="37"/>
      <c r="CY1003" s="37"/>
      <c r="CZ1003" s="37"/>
      <c r="DA1003" s="37"/>
      <c r="DB1003" s="37"/>
      <c r="DC1003" s="37"/>
      <c r="DD1003" s="37"/>
      <c r="DE1003" s="37"/>
      <c r="DF1003" s="37"/>
      <c r="DG1003" s="37"/>
      <c r="DH1003" s="37"/>
      <c r="DI1003" s="37"/>
      <c r="DJ1003" s="37"/>
      <c r="DK1003" s="37"/>
      <c r="DL1003" s="37"/>
      <c r="DM1003" s="37"/>
      <c r="DN1003" s="37"/>
      <c r="DO1003" s="37"/>
      <c r="DP1003" s="37"/>
      <c r="DQ1003" s="37"/>
      <c r="DR1003" s="37"/>
      <c r="DS1003" s="37"/>
      <c r="DT1003" s="37"/>
      <c r="DU1003" s="37"/>
      <c r="DV1003" s="37"/>
      <c r="DW1003" s="37"/>
      <c r="DX1003" s="37"/>
      <c r="DY1003" s="37"/>
      <c r="DZ1003" s="37"/>
      <c r="EA1003" s="37"/>
      <c r="EB1003" s="37"/>
      <c r="EC1003" s="37"/>
      <c r="ED1003" s="37"/>
      <c r="EE1003" s="37"/>
      <c r="EF1003" s="37"/>
      <c r="EG1003" s="37"/>
      <c r="EH1003" s="37"/>
      <c r="EI1003" s="37"/>
      <c r="EJ1003" s="37"/>
      <c r="EK1003" s="37"/>
      <c r="EL1003" s="37"/>
      <c r="EM1003" s="37"/>
      <c r="EN1003" s="37"/>
      <c r="EO1003" s="37"/>
      <c r="EP1003" s="37"/>
      <c r="EQ1003" s="37"/>
      <c r="ER1003" s="37"/>
      <c r="ES1003" s="37"/>
      <c r="ET1003" s="37"/>
      <c r="EU1003" s="37"/>
      <c r="EV1003" s="37"/>
      <c r="EW1003" s="37"/>
      <c r="EX1003" s="37"/>
      <c r="EY1003" s="37"/>
      <c r="EZ1003" s="37"/>
      <c r="FA1003" s="37"/>
      <c r="FB1003" s="37"/>
      <c r="FC1003" s="37"/>
      <c r="FD1003" s="37"/>
      <c r="FE1003" s="37"/>
      <c r="FF1003" s="37"/>
      <c r="FG1003" s="37"/>
      <c r="FH1003" s="37"/>
      <c r="FI1003" s="37"/>
      <c r="FJ1003" s="37"/>
      <c r="FK1003" s="37"/>
      <c r="FL1003" s="37"/>
      <c r="FM1003" s="37"/>
      <c r="FN1003" s="37"/>
      <c r="FO1003" s="37"/>
      <c r="FP1003" s="37"/>
      <c r="FQ1003" s="37"/>
      <c r="FR1003" s="37"/>
      <c r="FS1003" s="37"/>
      <c r="FT1003" s="37"/>
      <c r="FU1003" s="37"/>
      <c r="FV1003" s="37"/>
      <c r="FW1003" s="37"/>
      <c r="FX1003" s="37"/>
      <c r="FY1003" s="37"/>
      <c r="FZ1003" s="37"/>
      <c r="GA1003" s="37"/>
      <c r="GB1003" s="37"/>
      <c r="GC1003" s="37"/>
      <c r="GD1003" s="37"/>
      <c r="GE1003" s="37"/>
      <c r="GF1003" s="37"/>
      <c r="GG1003" s="37"/>
      <c r="GH1003" s="37"/>
      <c r="GI1003" s="37"/>
      <c r="GJ1003" s="37"/>
      <c r="GK1003" s="37"/>
      <c r="GL1003" s="37"/>
      <c r="GM1003" s="37"/>
      <c r="GN1003" s="37"/>
      <c r="GO1003" s="37"/>
      <c r="GP1003" s="37"/>
      <c r="GQ1003" s="37"/>
      <c r="GR1003" s="37"/>
      <c r="GS1003" s="37"/>
      <c r="GT1003" s="37"/>
      <c r="GU1003" s="37"/>
      <c r="GV1003" s="37"/>
      <c r="GW1003" s="37"/>
      <c r="GX1003" s="37"/>
      <c r="GY1003" s="37"/>
      <c r="GZ1003" s="37"/>
      <c r="HA1003" s="37"/>
    </row>
    <row r="1004" spans="1:209" s="39" customFormat="1" ht="32.25" customHeight="1" x14ac:dyDescent="0.25">
      <c r="A1004" s="40" t="s">
        <v>943</v>
      </c>
      <c r="B1004" s="197"/>
      <c r="C1004" s="25"/>
      <c r="D1004" s="10"/>
      <c r="E1004" s="41"/>
      <c r="F1004" s="41"/>
      <c r="G1004" s="37"/>
      <c r="H1004" s="37"/>
      <c r="I1004" s="37"/>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c r="AJ1004" s="37"/>
      <c r="AK1004" s="37"/>
      <c r="AL1004" s="37"/>
      <c r="AM1004" s="37"/>
      <c r="AN1004" s="37"/>
      <c r="AO1004" s="37"/>
      <c r="AP1004" s="37"/>
      <c r="AQ1004" s="37"/>
      <c r="AR1004" s="37"/>
      <c r="AS1004" s="37"/>
      <c r="AT1004" s="37"/>
      <c r="AU1004" s="37"/>
      <c r="AV1004" s="37"/>
      <c r="AW1004" s="37"/>
      <c r="AX1004" s="37"/>
      <c r="AY1004" s="37"/>
      <c r="AZ1004" s="37"/>
      <c r="BA1004" s="37"/>
      <c r="BB1004" s="37"/>
      <c r="BC1004" s="37"/>
      <c r="BD1004" s="37"/>
      <c r="BE1004" s="37"/>
      <c r="BF1004" s="37"/>
      <c r="BG1004" s="37"/>
      <c r="BH1004" s="37"/>
      <c r="BI1004" s="37"/>
      <c r="BJ1004" s="37"/>
      <c r="BK1004" s="37"/>
      <c r="BL1004" s="37"/>
      <c r="BM1004" s="37"/>
      <c r="BN1004" s="37"/>
      <c r="BO1004" s="37"/>
      <c r="BP1004" s="37"/>
      <c r="BQ1004" s="37"/>
      <c r="BR1004" s="37"/>
      <c r="BS1004" s="37"/>
      <c r="BT1004" s="37"/>
      <c r="BU1004" s="37"/>
      <c r="BV1004" s="37"/>
      <c r="BW1004" s="37"/>
      <c r="BX1004" s="37"/>
      <c r="BY1004" s="37"/>
      <c r="BZ1004" s="37"/>
      <c r="CA1004" s="37"/>
      <c r="CB1004" s="37"/>
      <c r="CC1004" s="37"/>
      <c r="CD1004" s="37"/>
      <c r="CE1004" s="37"/>
      <c r="CF1004" s="37"/>
      <c r="CG1004" s="37"/>
      <c r="CH1004" s="37"/>
      <c r="CI1004" s="37"/>
      <c r="CJ1004" s="37"/>
      <c r="CK1004" s="37"/>
      <c r="CL1004" s="37"/>
      <c r="CM1004" s="37"/>
      <c r="CN1004" s="37"/>
      <c r="CO1004" s="37"/>
      <c r="CP1004" s="37"/>
      <c r="CQ1004" s="37"/>
      <c r="CR1004" s="37"/>
      <c r="CS1004" s="37"/>
      <c r="CT1004" s="37"/>
      <c r="CU1004" s="37"/>
      <c r="CV1004" s="37"/>
      <c r="CW1004" s="37"/>
      <c r="CX1004" s="37"/>
      <c r="CY1004" s="37"/>
      <c r="CZ1004" s="37"/>
      <c r="DA1004" s="37"/>
      <c r="DB1004" s="37"/>
      <c r="DC1004" s="37"/>
      <c r="DD1004" s="37"/>
      <c r="DE1004" s="37"/>
      <c r="DF1004" s="37"/>
      <c r="DG1004" s="37"/>
      <c r="DH1004" s="37"/>
      <c r="DI1004" s="37"/>
      <c r="DJ1004" s="37"/>
      <c r="DK1004" s="37"/>
      <c r="DL1004" s="37"/>
      <c r="DM1004" s="37"/>
      <c r="DN1004" s="37"/>
      <c r="DO1004" s="37"/>
      <c r="DP1004" s="37"/>
      <c r="DQ1004" s="37"/>
      <c r="DR1004" s="37"/>
      <c r="DS1004" s="37"/>
      <c r="DT1004" s="37"/>
      <c r="DU1004" s="37"/>
      <c r="DV1004" s="37"/>
      <c r="DW1004" s="37"/>
      <c r="DX1004" s="37"/>
      <c r="DY1004" s="37"/>
      <c r="DZ1004" s="37"/>
      <c r="EA1004" s="37"/>
      <c r="EB1004" s="37"/>
      <c r="EC1004" s="37"/>
      <c r="ED1004" s="37"/>
      <c r="EE1004" s="37"/>
      <c r="EF1004" s="37"/>
      <c r="EG1004" s="37"/>
      <c r="EH1004" s="37"/>
      <c r="EI1004" s="37"/>
      <c r="EJ1004" s="37"/>
      <c r="EK1004" s="37"/>
      <c r="EL1004" s="37"/>
      <c r="EM1004" s="37"/>
      <c r="EN1004" s="37"/>
      <c r="EO1004" s="37"/>
      <c r="EP1004" s="37"/>
      <c r="EQ1004" s="37"/>
      <c r="ER1004" s="37"/>
      <c r="ES1004" s="37"/>
      <c r="ET1004" s="37"/>
      <c r="EU1004" s="37"/>
      <c r="EV1004" s="37"/>
      <c r="EW1004" s="37"/>
      <c r="EX1004" s="37"/>
      <c r="EY1004" s="37"/>
      <c r="EZ1004" s="37"/>
      <c r="FA1004" s="37"/>
      <c r="FB1004" s="37"/>
      <c r="FC1004" s="37"/>
      <c r="FD1004" s="37"/>
      <c r="FE1004" s="37"/>
      <c r="FF1004" s="37"/>
      <c r="FG1004" s="37"/>
      <c r="FH1004" s="37"/>
      <c r="FI1004" s="37"/>
      <c r="FJ1004" s="37"/>
      <c r="FK1004" s="37"/>
      <c r="FL1004" s="37"/>
      <c r="FM1004" s="37"/>
      <c r="FN1004" s="37"/>
      <c r="FO1004" s="37"/>
      <c r="FP1004" s="37"/>
      <c r="FQ1004" s="37"/>
      <c r="FR1004" s="37"/>
      <c r="FS1004" s="37"/>
      <c r="FT1004" s="37"/>
      <c r="FU1004" s="37"/>
      <c r="FV1004" s="37"/>
      <c r="FW1004" s="37"/>
      <c r="FX1004" s="37"/>
      <c r="FY1004" s="37"/>
      <c r="FZ1004" s="37"/>
      <c r="GA1004" s="37"/>
      <c r="GB1004" s="37"/>
      <c r="GC1004" s="37"/>
      <c r="GD1004" s="37"/>
      <c r="GE1004" s="37"/>
      <c r="GF1004" s="37"/>
      <c r="GG1004" s="37"/>
      <c r="GH1004" s="37"/>
      <c r="GI1004" s="37"/>
      <c r="GJ1004" s="37"/>
      <c r="GK1004" s="37"/>
      <c r="GL1004" s="37"/>
      <c r="GM1004" s="37"/>
      <c r="GN1004" s="37"/>
      <c r="GO1004" s="37"/>
      <c r="GP1004" s="37"/>
      <c r="GQ1004" s="37"/>
      <c r="GR1004" s="37"/>
      <c r="GS1004" s="37"/>
      <c r="GT1004" s="37"/>
      <c r="GU1004" s="37"/>
      <c r="GV1004" s="37"/>
      <c r="GW1004" s="37"/>
      <c r="GX1004" s="37"/>
      <c r="GY1004" s="37"/>
      <c r="GZ1004" s="37"/>
      <c r="HA1004" s="37"/>
    </row>
    <row r="1005" spans="1:209" s="39" customFormat="1" ht="27" customHeight="1" x14ac:dyDescent="0.25">
      <c r="A1005" s="40" t="s">
        <v>991</v>
      </c>
      <c r="B1005" s="197"/>
      <c r="C1005" s="25"/>
      <c r="D1005" s="10"/>
      <c r="E1005" s="41"/>
      <c r="F1005" s="41"/>
      <c r="G1005" s="37"/>
      <c r="H1005" s="37"/>
      <c r="I1005" s="37"/>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c r="AJ1005" s="37"/>
      <c r="AK1005" s="37"/>
      <c r="AL1005" s="37"/>
      <c r="AM1005" s="37"/>
      <c r="AN1005" s="37"/>
      <c r="AO1005" s="37"/>
      <c r="AP1005" s="37"/>
      <c r="AQ1005" s="37"/>
      <c r="AR1005" s="37"/>
      <c r="AS1005" s="37"/>
      <c r="AT1005" s="37"/>
      <c r="AU1005" s="37"/>
      <c r="AV1005" s="37"/>
      <c r="AW1005" s="37"/>
      <c r="AX1005" s="37"/>
      <c r="AY1005" s="37"/>
      <c r="AZ1005" s="37"/>
      <c r="BA1005" s="37"/>
      <c r="BB1005" s="37"/>
      <c r="BC1005" s="37"/>
      <c r="BD1005" s="37"/>
      <c r="BE1005" s="37"/>
      <c r="BF1005" s="37"/>
      <c r="BG1005" s="37"/>
      <c r="BH1005" s="37"/>
      <c r="BI1005" s="37"/>
      <c r="BJ1005" s="37"/>
      <c r="BK1005" s="37"/>
      <c r="BL1005" s="37"/>
      <c r="BM1005" s="37"/>
      <c r="BN1005" s="37"/>
      <c r="BO1005" s="37"/>
      <c r="BP1005" s="37"/>
      <c r="BQ1005" s="37"/>
      <c r="BR1005" s="37"/>
      <c r="BS1005" s="37"/>
      <c r="BT1005" s="37"/>
      <c r="BU1005" s="37"/>
      <c r="BV1005" s="37"/>
      <c r="BW1005" s="37"/>
      <c r="BX1005" s="37"/>
      <c r="BY1005" s="37"/>
      <c r="BZ1005" s="37"/>
      <c r="CA1005" s="37"/>
      <c r="CB1005" s="37"/>
      <c r="CC1005" s="37"/>
      <c r="CD1005" s="37"/>
      <c r="CE1005" s="37"/>
      <c r="CF1005" s="37"/>
      <c r="CG1005" s="37"/>
      <c r="CH1005" s="37"/>
      <c r="CI1005" s="37"/>
      <c r="CJ1005" s="37"/>
      <c r="CK1005" s="37"/>
      <c r="CL1005" s="37"/>
      <c r="CM1005" s="37"/>
      <c r="CN1005" s="37"/>
      <c r="CO1005" s="37"/>
      <c r="CP1005" s="37"/>
      <c r="CQ1005" s="37"/>
      <c r="CR1005" s="37"/>
      <c r="CS1005" s="37"/>
      <c r="CT1005" s="37"/>
      <c r="CU1005" s="37"/>
      <c r="CV1005" s="37"/>
      <c r="CW1005" s="37"/>
      <c r="CX1005" s="37"/>
      <c r="CY1005" s="37"/>
      <c r="CZ1005" s="37"/>
      <c r="DA1005" s="37"/>
      <c r="DB1005" s="37"/>
      <c r="DC1005" s="37"/>
      <c r="DD1005" s="37"/>
      <c r="DE1005" s="37"/>
      <c r="DF1005" s="37"/>
      <c r="DG1005" s="37"/>
      <c r="DH1005" s="37"/>
      <c r="DI1005" s="37"/>
      <c r="DJ1005" s="37"/>
      <c r="DK1005" s="37"/>
      <c r="DL1005" s="37"/>
      <c r="DM1005" s="37"/>
      <c r="DN1005" s="37"/>
      <c r="DO1005" s="37"/>
      <c r="DP1005" s="37"/>
      <c r="DQ1005" s="37"/>
      <c r="DR1005" s="37"/>
      <c r="DS1005" s="37"/>
      <c r="DT1005" s="37"/>
      <c r="DU1005" s="37"/>
      <c r="DV1005" s="37"/>
      <c r="DW1005" s="37"/>
      <c r="DX1005" s="37"/>
      <c r="DY1005" s="37"/>
      <c r="DZ1005" s="37"/>
      <c r="EA1005" s="37"/>
      <c r="EB1005" s="37"/>
      <c r="EC1005" s="37"/>
      <c r="ED1005" s="37"/>
      <c r="EE1005" s="37"/>
      <c r="EF1005" s="37"/>
      <c r="EG1005" s="37"/>
      <c r="EH1005" s="37"/>
      <c r="EI1005" s="37"/>
      <c r="EJ1005" s="37"/>
      <c r="EK1005" s="37"/>
      <c r="EL1005" s="37"/>
      <c r="EM1005" s="37"/>
      <c r="EN1005" s="37"/>
      <c r="EO1005" s="37"/>
      <c r="EP1005" s="37"/>
      <c r="EQ1005" s="37"/>
      <c r="ER1005" s="37"/>
      <c r="ES1005" s="37"/>
      <c r="ET1005" s="37"/>
      <c r="EU1005" s="37"/>
      <c r="EV1005" s="37"/>
      <c r="EW1005" s="37"/>
      <c r="EX1005" s="37"/>
      <c r="EY1005" s="37"/>
      <c r="EZ1005" s="37"/>
      <c r="FA1005" s="37"/>
      <c r="FB1005" s="37"/>
      <c r="FC1005" s="37"/>
      <c r="FD1005" s="37"/>
      <c r="FE1005" s="37"/>
      <c r="FF1005" s="37"/>
      <c r="FG1005" s="37"/>
      <c r="FH1005" s="37"/>
      <c r="FI1005" s="37"/>
      <c r="FJ1005" s="37"/>
      <c r="FK1005" s="37"/>
      <c r="FL1005" s="37"/>
      <c r="FM1005" s="37"/>
      <c r="FN1005" s="37"/>
      <c r="FO1005" s="37"/>
      <c r="FP1005" s="37"/>
      <c r="FQ1005" s="37"/>
      <c r="FR1005" s="37"/>
      <c r="FS1005" s="37"/>
      <c r="FT1005" s="37"/>
      <c r="FU1005" s="37"/>
      <c r="FV1005" s="37"/>
      <c r="FW1005" s="37"/>
      <c r="FX1005" s="37"/>
      <c r="FY1005" s="37"/>
      <c r="FZ1005" s="37"/>
      <c r="GA1005" s="37"/>
      <c r="GB1005" s="37"/>
      <c r="GC1005" s="37"/>
      <c r="GD1005" s="37"/>
      <c r="GE1005" s="37"/>
      <c r="GF1005" s="37"/>
      <c r="GG1005" s="37"/>
      <c r="GH1005" s="37"/>
      <c r="GI1005" s="37"/>
      <c r="GJ1005" s="37"/>
      <c r="GK1005" s="37"/>
      <c r="GL1005" s="37"/>
      <c r="GM1005" s="37"/>
      <c r="GN1005" s="37"/>
      <c r="GO1005" s="37"/>
      <c r="GP1005" s="37"/>
      <c r="GQ1005" s="37"/>
      <c r="GR1005" s="37"/>
      <c r="GS1005" s="37"/>
      <c r="GT1005" s="37"/>
      <c r="GU1005" s="37"/>
      <c r="GV1005" s="37"/>
      <c r="GW1005" s="37"/>
      <c r="GX1005" s="37"/>
      <c r="GY1005" s="37"/>
      <c r="GZ1005" s="37"/>
      <c r="HA1005" s="37"/>
    </row>
    <row r="1006" spans="1:209" s="39" customFormat="1" ht="32.25" customHeight="1" x14ac:dyDescent="0.25">
      <c r="A1006" s="40" t="s">
        <v>992</v>
      </c>
      <c r="B1006" s="197"/>
      <c r="C1006" s="25"/>
      <c r="D1006" s="10"/>
      <c r="E1006" s="41"/>
      <c r="F1006" s="41"/>
      <c r="G1006" s="37"/>
      <c r="H1006" s="37"/>
      <c r="I1006" s="37"/>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c r="AJ1006" s="37"/>
      <c r="AK1006" s="37"/>
      <c r="AL1006" s="37"/>
      <c r="AM1006" s="37"/>
      <c r="AN1006" s="37"/>
      <c r="AO1006" s="37"/>
      <c r="AP1006" s="37"/>
      <c r="AQ1006" s="37"/>
      <c r="AR1006" s="37"/>
      <c r="AS1006" s="37"/>
      <c r="AT1006" s="37"/>
      <c r="AU1006" s="37"/>
      <c r="AV1006" s="37"/>
      <c r="AW1006" s="37"/>
      <c r="AX1006" s="37"/>
      <c r="AY1006" s="37"/>
      <c r="AZ1006" s="37"/>
      <c r="BA1006" s="37"/>
      <c r="BB1006" s="37"/>
      <c r="BC1006" s="37"/>
      <c r="BD1006" s="37"/>
      <c r="BE1006" s="37"/>
      <c r="BF1006" s="37"/>
      <c r="BG1006" s="37"/>
      <c r="BH1006" s="37"/>
      <c r="BI1006" s="37"/>
      <c r="BJ1006" s="37"/>
      <c r="BK1006" s="37"/>
      <c r="BL1006" s="37"/>
      <c r="BM1006" s="37"/>
      <c r="BN1006" s="37"/>
      <c r="BO1006" s="37"/>
      <c r="BP1006" s="37"/>
      <c r="BQ1006" s="37"/>
      <c r="BR1006" s="37"/>
      <c r="BS1006" s="37"/>
      <c r="BT1006" s="37"/>
      <c r="BU1006" s="37"/>
      <c r="BV1006" s="37"/>
      <c r="BW1006" s="37"/>
      <c r="BX1006" s="37"/>
      <c r="BY1006" s="37"/>
      <c r="BZ1006" s="37"/>
      <c r="CA1006" s="37"/>
      <c r="CB1006" s="37"/>
      <c r="CC1006" s="37"/>
      <c r="CD1006" s="37"/>
      <c r="CE1006" s="37"/>
      <c r="CF1006" s="37"/>
      <c r="CG1006" s="37"/>
      <c r="CH1006" s="37"/>
      <c r="CI1006" s="37"/>
      <c r="CJ1006" s="37"/>
      <c r="CK1006" s="37"/>
      <c r="CL1006" s="37"/>
      <c r="CM1006" s="37"/>
      <c r="CN1006" s="37"/>
      <c r="CO1006" s="37"/>
      <c r="CP1006" s="37"/>
      <c r="CQ1006" s="37"/>
      <c r="CR1006" s="37"/>
      <c r="CS1006" s="37"/>
      <c r="CT1006" s="37"/>
      <c r="CU1006" s="37"/>
      <c r="CV1006" s="37"/>
      <c r="CW1006" s="37"/>
      <c r="CX1006" s="37"/>
      <c r="CY1006" s="37"/>
      <c r="CZ1006" s="37"/>
      <c r="DA1006" s="37"/>
      <c r="DB1006" s="37"/>
      <c r="DC1006" s="37"/>
      <c r="DD1006" s="37"/>
      <c r="DE1006" s="37"/>
      <c r="DF1006" s="37"/>
      <c r="DG1006" s="37"/>
      <c r="DH1006" s="37"/>
      <c r="DI1006" s="37"/>
      <c r="DJ1006" s="37"/>
      <c r="DK1006" s="37"/>
      <c r="DL1006" s="37"/>
      <c r="DM1006" s="37"/>
      <c r="DN1006" s="37"/>
      <c r="DO1006" s="37"/>
      <c r="DP1006" s="37"/>
      <c r="DQ1006" s="37"/>
      <c r="DR1006" s="37"/>
      <c r="DS1006" s="37"/>
      <c r="DT1006" s="37"/>
      <c r="DU1006" s="37"/>
      <c r="DV1006" s="37"/>
      <c r="DW1006" s="37"/>
      <c r="DX1006" s="37"/>
      <c r="DY1006" s="37"/>
      <c r="DZ1006" s="37"/>
      <c r="EA1006" s="37"/>
      <c r="EB1006" s="37"/>
      <c r="EC1006" s="37"/>
      <c r="ED1006" s="37"/>
      <c r="EE1006" s="37"/>
      <c r="EF1006" s="37"/>
      <c r="EG1006" s="37"/>
      <c r="EH1006" s="37"/>
      <c r="EI1006" s="37"/>
      <c r="EJ1006" s="37"/>
      <c r="EK1006" s="37"/>
      <c r="EL1006" s="37"/>
      <c r="EM1006" s="37"/>
      <c r="EN1006" s="37"/>
      <c r="EO1006" s="37"/>
      <c r="EP1006" s="37"/>
      <c r="EQ1006" s="37"/>
      <c r="ER1006" s="37"/>
      <c r="ES1006" s="37"/>
      <c r="ET1006" s="37"/>
      <c r="EU1006" s="37"/>
      <c r="EV1006" s="37"/>
      <c r="EW1006" s="37"/>
      <c r="EX1006" s="37"/>
      <c r="EY1006" s="37"/>
      <c r="EZ1006" s="37"/>
      <c r="FA1006" s="37"/>
      <c r="FB1006" s="37"/>
      <c r="FC1006" s="37"/>
      <c r="FD1006" s="37"/>
      <c r="FE1006" s="37"/>
      <c r="FF1006" s="37"/>
      <c r="FG1006" s="37"/>
      <c r="FH1006" s="37"/>
      <c r="FI1006" s="37"/>
      <c r="FJ1006" s="37"/>
      <c r="FK1006" s="37"/>
      <c r="FL1006" s="37"/>
      <c r="FM1006" s="37"/>
      <c r="FN1006" s="37"/>
      <c r="FO1006" s="37"/>
      <c r="FP1006" s="37"/>
      <c r="FQ1006" s="37"/>
      <c r="FR1006" s="37"/>
      <c r="FS1006" s="37"/>
      <c r="FT1006" s="37"/>
      <c r="FU1006" s="37"/>
      <c r="FV1006" s="37"/>
      <c r="FW1006" s="37"/>
      <c r="FX1006" s="37"/>
      <c r="FY1006" s="37"/>
      <c r="FZ1006" s="37"/>
      <c r="GA1006" s="37"/>
      <c r="GB1006" s="37"/>
      <c r="GC1006" s="37"/>
      <c r="GD1006" s="37"/>
      <c r="GE1006" s="37"/>
      <c r="GF1006" s="37"/>
      <c r="GG1006" s="37"/>
      <c r="GH1006" s="37"/>
      <c r="GI1006" s="37"/>
      <c r="GJ1006" s="37"/>
      <c r="GK1006" s="37"/>
      <c r="GL1006" s="37"/>
      <c r="GM1006" s="37"/>
      <c r="GN1006" s="37"/>
      <c r="GO1006" s="37"/>
      <c r="GP1006" s="37"/>
      <c r="GQ1006" s="37"/>
      <c r="GR1006" s="37"/>
      <c r="GS1006" s="37"/>
      <c r="GT1006" s="37"/>
      <c r="GU1006" s="37"/>
      <c r="GV1006" s="37"/>
      <c r="GW1006" s="37"/>
      <c r="GX1006" s="37"/>
      <c r="GY1006" s="37"/>
      <c r="GZ1006" s="37"/>
      <c r="HA1006" s="37"/>
    </row>
    <row r="1007" spans="1:209" s="39" customFormat="1" ht="32.25" customHeight="1" x14ac:dyDescent="0.25">
      <c r="A1007" s="40" t="s">
        <v>966</v>
      </c>
      <c r="B1007" s="197"/>
      <c r="C1007" s="25"/>
      <c r="D1007" s="10"/>
      <c r="E1007" s="41"/>
      <c r="F1007" s="41"/>
      <c r="G1007" s="37"/>
      <c r="H1007" s="37"/>
      <c r="I1007" s="37"/>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c r="AJ1007" s="37"/>
      <c r="AK1007" s="37"/>
      <c r="AL1007" s="37"/>
      <c r="AM1007" s="37"/>
      <c r="AN1007" s="37"/>
      <c r="AO1007" s="37"/>
      <c r="AP1007" s="37"/>
      <c r="AQ1007" s="37"/>
      <c r="AR1007" s="37"/>
      <c r="AS1007" s="37"/>
      <c r="AT1007" s="37"/>
      <c r="AU1007" s="37"/>
      <c r="AV1007" s="37"/>
      <c r="AW1007" s="37"/>
      <c r="AX1007" s="37"/>
      <c r="AY1007" s="37"/>
      <c r="AZ1007" s="37"/>
      <c r="BA1007" s="37"/>
      <c r="BB1007" s="37"/>
      <c r="BC1007" s="37"/>
      <c r="BD1007" s="37"/>
      <c r="BE1007" s="37"/>
      <c r="BF1007" s="37"/>
      <c r="BG1007" s="37"/>
      <c r="BH1007" s="37"/>
      <c r="BI1007" s="37"/>
      <c r="BJ1007" s="37"/>
      <c r="BK1007" s="37"/>
      <c r="BL1007" s="37"/>
      <c r="BM1007" s="37"/>
      <c r="BN1007" s="37"/>
      <c r="BO1007" s="37"/>
      <c r="BP1007" s="37"/>
      <c r="BQ1007" s="37"/>
      <c r="BR1007" s="37"/>
      <c r="BS1007" s="37"/>
      <c r="BT1007" s="37"/>
      <c r="BU1007" s="37"/>
      <c r="BV1007" s="37"/>
      <c r="BW1007" s="37"/>
      <c r="BX1007" s="37"/>
      <c r="BY1007" s="37"/>
      <c r="BZ1007" s="37"/>
      <c r="CA1007" s="37"/>
      <c r="CB1007" s="37"/>
      <c r="CC1007" s="37"/>
      <c r="CD1007" s="37"/>
      <c r="CE1007" s="37"/>
      <c r="CF1007" s="37"/>
      <c r="CG1007" s="37"/>
      <c r="CH1007" s="37"/>
      <c r="CI1007" s="37"/>
      <c r="CJ1007" s="37"/>
      <c r="CK1007" s="37"/>
      <c r="CL1007" s="37"/>
      <c r="CM1007" s="37"/>
      <c r="CN1007" s="37"/>
      <c r="CO1007" s="37"/>
      <c r="CP1007" s="37"/>
      <c r="CQ1007" s="37"/>
      <c r="CR1007" s="37"/>
      <c r="CS1007" s="37"/>
      <c r="CT1007" s="37"/>
      <c r="CU1007" s="37"/>
      <c r="CV1007" s="37"/>
      <c r="CW1007" s="37"/>
      <c r="CX1007" s="37"/>
      <c r="CY1007" s="37"/>
      <c r="CZ1007" s="37"/>
      <c r="DA1007" s="37"/>
      <c r="DB1007" s="37"/>
      <c r="DC1007" s="37"/>
      <c r="DD1007" s="37"/>
      <c r="DE1007" s="37"/>
      <c r="DF1007" s="37"/>
      <c r="DG1007" s="37"/>
      <c r="DH1007" s="37"/>
      <c r="DI1007" s="37"/>
      <c r="DJ1007" s="37"/>
      <c r="DK1007" s="37"/>
      <c r="DL1007" s="37"/>
      <c r="DM1007" s="37"/>
      <c r="DN1007" s="37"/>
      <c r="DO1007" s="37"/>
      <c r="DP1007" s="37"/>
      <c r="DQ1007" s="37"/>
      <c r="DR1007" s="37"/>
      <c r="DS1007" s="37"/>
      <c r="DT1007" s="37"/>
      <c r="DU1007" s="37"/>
      <c r="DV1007" s="37"/>
      <c r="DW1007" s="37"/>
      <c r="DX1007" s="37"/>
      <c r="DY1007" s="37"/>
      <c r="DZ1007" s="37"/>
      <c r="EA1007" s="37"/>
      <c r="EB1007" s="37"/>
      <c r="EC1007" s="37"/>
      <c r="ED1007" s="37"/>
      <c r="EE1007" s="37"/>
      <c r="EF1007" s="37"/>
      <c r="EG1007" s="37"/>
      <c r="EH1007" s="37"/>
      <c r="EI1007" s="37"/>
      <c r="EJ1007" s="37"/>
      <c r="EK1007" s="37"/>
      <c r="EL1007" s="37"/>
      <c r="EM1007" s="37"/>
      <c r="EN1007" s="37"/>
      <c r="EO1007" s="37"/>
      <c r="EP1007" s="37"/>
      <c r="EQ1007" s="37"/>
      <c r="ER1007" s="37"/>
      <c r="ES1007" s="37"/>
      <c r="ET1007" s="37"/>
      <c r="EU1007" s="37"/>
      <c r="EV1007" s="37"/>
      <c r="EW1007" s="37"/>
      <c r="EX1007" s="37"/>
      <c r="EY1007" s="37"/>
      <c r="EZ1007" s="37"/>
      <c r="FA1007" s="37"/>
      <c r="FB1007" s="37"/>
      <c r="FC1007" s="37"/>
      <c r="FD1007" s="37"/>
      <c r="FE1007" s="37"/>
      <c r="FF1007" s="37"/>
      <c r="FG1007" s="37"/>
      <c r="FH1007" s="37"/>
      <c r="FI1007" s="37"/>
      <c r="FJ1007" s="37"/>
      <c r="FK1007" s="37"/>
      <c r="FL1007" s="37"/>
      <c r="FM1007" s="37"/>
      <c r="FN1007" s="37"/>
      <c r="FO1007" s="37"/>
      <c r="FP1007" s="37"/>
      <c r="FQ1007" s="37"/>
      <c r="FR1007" s="37"/>
      <c r="FS1007" s="37"/>
      <c r="FT1007" s="37"/>
      <c r="FU1007" s="37"/>
      <c r="FV1007" s="37"/>
      <c r="FW1007" s="37"/>
      <c r="FX1007" s="37"/>
      <c r="FY1007" s="37"/>
      <c r="FZ1007" s="37"/>
      <c r="GA1007" s="37"/>
      <c r="GB1007" s="37"/>
      <c r="GC1007" s="37"/>
      <c r="GD1007" s="37"/>
      <c r="GE1007" s="37"/>
      <c r="GF1007" s="37"/>
      <c r="GG1007" s="37"/>
      <c r="GH1007" s="37"/>
      <c r="GI1007" s="37"/>
      <c r="GJ1007" s="37"/>
      <c r="GK1007" s="37"/>
      <c r="GL1007" s="37"/>
      <c r="GM1007" s="37"/>
      <c r="GN1007" s="37"/>
      <c r="GO1007" s="37"/>
      <c r="GP1007" s="37"/>
      <c r="GQ1007" s="37"/>
      <c r="GR1007" s="37"/>
      <c r="GS1007" s="37"/>
      <c r="GT1007" s="37"/>
      <c r="GU1007" s="37"/>
      <c r="GV1007" s="37"/>
      <c r="GW1007" s="37"/>
      <c r="GX1007" s="37"/>
      <c r="GY1007" s="37"/>
      <c r="GZ1007" s="37"/>
      <c r="HA1007" s="37"/>
    </row>
    <row r="1008" spans="1:209" s="39" customFormat="1" ht="32.25" customHeight="1" x14ac:dyDescent="0.25">
      <c r="A1008" s="40" t="s">
        <v>1221</v>
      </c>
      <c r="B1008" s="197"/>
      <c r="C1008" s="25"/>
      <c r="D1008" s="10"/>
      <c r="E1008" s="41"/>
      <c r="F1008" s="41"/>
      <c r="G1008" s="37"/>
      <c r="H1008" s="37"/>
      <c r="I1008" s="37"/>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c r="AJ1008" s="37"/>
      <c r="AK1008" s="37"/>
      <c r="AL1008" s="37"/>
      <c r="AM1008" s="37"/>
      <c r="AN1008" s="37"/>
      <c r="AO1008" s="37"/>
      <c r="AP1008" s="37"/>
      <c r="AQ1008" s="37"/>
      <c r="AR1008" s="37"/>
      <c r="AS1008" s="37"/>
      <c r="AT1008" s="37"/>
      <c r="AU1008" s="37"/>
      <c r="AV1008" s="37"/>
      <c r="AW1008" s="37"/>
      <c r="AX1008" s="37"/>
      <c r="AY1008" s="37"/>
      <c r="AZ1008" s="37"/>
      <c r="BA1008" s="37"/>
      <c r="BB1008" s="37"/>
      <c r="BC1008" s="37"/>
      <c r="BD1008" s="37"/>
      <c r="BE1008" s="37"/>
      <c r="BF1008" s="37"/>
      <c r="BG1008" s="37"/>
      <c r="BH1008" s="37"/>
      <c r="BI1008" s="37"/>
      <c r="BJ1008" s="37"/>
      <c r="BK1008" s="37"/>
      <c r="BL1008" s="37"/>
      <c r="BM1008" s="37"/>
      <c r="BN1008" s="37"/>
      <c r="BO1008" s="37"/>
      <c r="BP1008" s="37"/>
      <c r="BQ1008" s="37"/>
      <c r="BR1008" s="37"/>
      <c r="BS1008" s="37"/>
      <c r="BT1008" s="37"/>
      <c r="BU1008" s="37"/>
      <c r="BV1008" s="37"/>
      <c r="BW1008" s="37"/>
      <c r="BX1008" s="37"/>
      <c r="BY1008" s="37"/>
      <c r="BZ1008" s="37"/>
      <c r="CA1008" s="37"/>
      <c r="CB1008" s="37"/>
      <c r="CC1008" s="37"/>
      <c r="CD1008" s="37"/>
      <c r="CE1008" s="37"/>
      <c r="CF1008" s="37"/>
      <c r="CG1008" s="37"/>
      <c r="CH1008" s="37"/>
      <c r="CI1008" s="37"/>
      <c r="CJ1008" s="37"/>
      <c r="CK1008" s="37"/>
      <c r="CL1008" s="37"/>
      <c r="CM1008" s="37"/>
      <c r="CN1008" s="37"/>
      <c r="CO1008" s="37"/>
      <c r="CP1008" s="37"/>
      <c r="CQ1008" s="37"/>
      <c r="CR1008" s="37"/>
      <c r="CS1008" s="37"/>
      <c r="CT1008" s="37"/>
      <c r="CU1008" s="37"/>
      <c r="CV1008" s="37"/>
      <c r="CW1008" s="37"/>
      <c r="CX1008" s="37"/>
      <c r="CY1008" s="37"/>
      <c r="CZ1008" s="37"/>
      <c r="DA1008" s="37"/>
      <c r="DB1008" s="37"/>
      <c r="DC1008" s="37"/>
      <c r="DD1008" s="37"/>
      <c r="DE1008" s="37"/>
      <c r="DF1008" s="37"/>
      <c r="DG1008" s="37"/>
      <c r="DH1008" s="37"/>
      <c r="DI1008" s="37"/>
      <c r="DJ1008" s="37"/>
      <c r="DK1008" s="37"/>
      <c r="DL1008" s="37"/>
      <c r="DM1008" s="37"/>
      <c r="DN1008" s="37"/>
      <c r="DO1008" s="37"/>
      <c r="DP1008" s="37"/>
      <c r="DQ1008" s="37"/>
      <c r="DR1008" s="37"/>
      <c r="DS1008" s="37"/>
      <c r="DT1008" s="37"/>
      <c r="DU1008" s="37"/>
      <c r="DV1008" s="37"/>
      <c r="DW1008" s="37"/>
      <c r="DX1008" s="37"/>
      <c r="DY1008" s="37"/>
      <c r="DZ1008" s="37"/>
      <c r="EA1008" s="37"/>
      <c r="EB1008" s="37"/>
      <c r="EC1008" s="37"/>
      <c r="ED1008" s="37"/>
      <c r="EE1008" s="37"/>
      <c r="EF1008" s="37"/>
      <c r="EG1008" s="37"/>
      <c r="EH1008" s="37"/>
      <c r="EI1008" s="37"/>
      <c r="EJ1008" s="37"/>
      <c r="EK1008" s="37"/>
      <c r="EL1008" s="37"/>
      <c r="EM1008" s="37"/>
      <c r="EN1008" s="37"/>
      <c r="EO1008" s="37"/>
      <c r="EP1008" s="37"/>
      <c r="EQ1008" s="37"/>
      <c r="ER1008" s="37"/>
      <c r="ES1008" s="37"/>
      <c r="ET1008" s="37"/>
      <c r="EU1008" s="37"/>
      <c r="EV1008" s="37"/>
      <c r="EW1008" s="37"/>
      <c r="EX1008" s="37"/>
      <c r="EY1008" s="37"/>
      <c r="EZ1008" s="37"/>
      <c r="FA1008" s="37"/>
      <c r="FB1008" s="37"/>
      <c r="FC1008" s="37"/>
      <c r="FD1008" s="37"/>
      <c r="FE1008" s="37"/>
      <c r="FF1008" s="37"/>
      <c r="FG1008" s="37"/>
      <c r="FH1008" s="37"/>
      <c r="FI1008" s="37"/>
      <c r="FJ1008" s="37"/>
      <c r="FK1008" s="37"/>
      <c r="FL1008" s="37"/>
      <c r="FM1008" s="37"/>
      <c r="FN1008" s="37"/>
      <c r="FO1008" s="37"/>
      <c r="FP1008" s="37"/>
      <c r="FQ1008" s="37"/>
      <c r="FR1008" s="37"/>
      <c r="FS1008" s="37"/>
      <c r="FT1008" s="37"/>
      <c r="FU1008" s="37"/>
      <c r="FV1008" s="37"/>
      <c r="FW1008" s="37"/>
      <c r="FX1008" s="37"/>
      <c r="FY1008" s="37"/>
      <c r="FZ1008" s="37"/>
      <c r="GA1008" s="37"/>
      <c r="GB1008" s="37"/>
      <c r="GC1008" s="37"/>
      <c r="GD1008" s="37"/>
      <c r="GE1008" s="37"/>
      <c r="GF1008" s="37"/>
      <c r="GG1008" s="37"/>
      <c r="GH1008" s="37"/>
      <c r="GI1008" s="37"/>
      <c r="GJ1008" s="37"/>
      <c r="GK1008" s="37"/>
      <c r="GL1008" s="37"/>
      <c r="GM1008" s="37"/>
      <c r="GN1008" s="37"/>
      <c r="GO1008" s="37"/>
      <c r="GP1008" s="37"/>
      <c r="GQ1008" s="37"/>
      <c r="GR1008" s="37"/>
      <c r="GS1008" s="37"/>
      <c r="GT1008" s="37"/>
      <c r="GU1008" s="37"/>
      <c r="GV1008" s="37"/>
      <c r="GW1008" s="37"/>
      <c r="GX1008" s="37"/>
      <c r="GY1008" s="37"/>
      <c r="GZ1008" s="37"/>
      <c r="HA1008" s="37"/>
    </row>
    <row r="1009" spans="1:209" s="39" customFormat="1" ht="32.25" customHeight="1" x14ac:dyDescent="0.25">
      <c r="A1009" s="40" t="s">
        <v>1222</v>
      </c>
      <c r="B1009" s="197"/>
      <c r="C1009" s="25"/>
      <c r="D1009" s="10"/>
      <c r="E1009" s="41"/>
      <c r="F1009" s="41"/>
      <c r="G1009" s="37"/>
      <c r="H1009" s="37"/>
      <c r="I1009" s="37"/>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c r="AJ1009" s="37"/>
      <c r="AK1009" s="37"/>
      <c r="AL1009" s="37"/>
      <c r="AM1009" s="37"/>
      <c r="AN1009" s="37"/>
      <c r="AO1009" s="37"/>
      <c r="AP1009" s="37"/>
      <c r="AQ1009" s="37"/>
      <c r="AR1009" s="37"/>
      <c r="AS1009" s="37"/>
      <c r="AT1009" s="37"/>
      <c r="AU1009" s="37"/>
      <c r="AV1009" s="37"/>
      <c r="AW1009" s="37"/>
      <c r="AX1009" s="37"/>
      <c r="AY1009" s="37"/>
      <c r="AZ1009" s="37"/>
      <c r="BA1009" s="37"/>
      <c r="BB1009" s="37"/>
      <c r="BC1009" s="37"/>
      <c r="BD1009" s="37"/>
      <c r="BE1009" s="37"/>
      <c r="BF1009" s="37"/>
      <c r="BG1009" s="37"/>
      <c r="BH1009" s="37"/>
      <c r="BI1009" s="37"/>
      <c r="BJ1009" s="37"/>
      <c r="BK1009" s="37"/>
      <c r="BL1009" s="37"/>
      <c r="BM1009" s="37"/>
      <c r="BN1009" s="37"/>
      <c r="BO1009" s="37"/>
      <c r="BP1009" s="37"/>
      <c r="BQ1009" s="37"/>
      <c r="BR1009" s="37"/>
      <c r="BS1009" s="37"/>
      <c r="BT1009" s="37"/>
      <c r="BU1009" s="37"/>
      <c r="BV1009" s="37"/>
      <c r="BW1009" s="37"/>
      <c r="BX1009" s="37"/>
      <c r="BY1009" s="37"/>
      <c r="BZ1009" s="37"/>
      <c r="CA1009" s="37"/>
      <c r="CB1009" s="37"/>
      <c r="CC1009" s="37"/>
      <c r="CD1009" s="37"/>
      <c r="CE1009" s="37"/>
      <c r="CF1009" s="37"/>
      <c r="CG1009" s="37"/>
      <c r="CH1009" s="37"/>
      <c r="CI1009" s="37"/>
      <c r="CJ1009" s="37"/>
      <c r="CK1009" s="37"/>
      <c r="CL1009" s="37"/>
      <c r="CM1009" s="37"/>
      <c r="CN1009" s="37"/>
      <c r="CO1009" s="37"/>
      <c r="CP1009" s="37"/>
      <c r="CQ1009" s="37"/>
      <c r="CR1009" s="37"/>
      <c r="CS1009" s="37"/>
      <c r="CT1009" s="37"/>
      <c r="CU1009" s="37"/>
      <c r="CV1009" s="37"/>
      <c r="CW1009" s="37"/>
      <c r="CX1009" s="37"/>
      <c r="CY1009" s="37"/>
      <c r="CZ1009" s="37"/>
      <c r="DA1009" s="37"/>
      <c r="DB1009" s="37"/>
      <c r="DC1009" s="37"/>
      <c r="DD1009" s="37"/>
      <c r="DE1009" s="37"/>
      <c r="DF1009" s="37"/>
      <c r="DG1009" s="37"/>
      <c r="DH1009" s="37"/>
      <c r="DI1009" s="37"/>
      <c r="DJ1009" s="37"/>
      <c r="DK1009" s="37"/>
      <c r="DL1009" s="37"/>
      <c r="DM1009" s="37"/>
      <c r="DN1009" s="37"/>
      <c r="DO1009" s="37"/>
      <c r="DP1009" s="37"/>
      <c r="DQ1009" s="37"/>
      <c r="DR1009" s="37"/>
      <c r="DS1009" s="37"/>
      <c r="DT1009" s="37"/>
      <c r="DU1009" s="37"/>
      <c r="DV1009" s="37"/>
      <c r="DW1009" s="37"/>
      <c r="DX1009" s="37"/>
      <c r="DY1009" s="37"/>
      <c r="DZ1009" s="37"/>
      <c r="EA1009" s="37"/>
      <c r="EB1009" s="37"/>
      <c r="EC1009" s="37"/>
      <c r="ED1009" s="37"/>
      <c r="EE1009" s="37"/>
      <c r="EF1009" s="37"/>
      <c r="EG1009" s="37"/>
      <c r="EH1009" s="37"/>
      <c r="EI1009" s="37"/>
      <c r="EJ1009" s="37"/>
      <c r="EK1009" s="37"/>
      <c r="EL1009" s="37"/>
      <c r="EM1009" s="37"/>
      <c r="EN1009" s="37"/>
      <c r="EO1009" s="37"/>
      <c r="EP1009" s="37"/>
      <c r="EQ1009" s="37"/>
      <c r="ER1009" s="37"/>
      <c r="ES1009" s="37"/>
      <c r="ET1009" s="37"/>
      <c r="EU1009" s="37"/>
      <c r="EV1009" s="37"/>
      <c r="EW1009" s="37"/>
      <c r="EX1009" s="37"/>
      <c r="EY1009" s="37"/>
      <c r="EZ1009" s="37"/>
      <c r="FA1009" s="37"/>
      <c r="FB1009" s="37"/>
      <c r="FC1009" s="37"/>
      <c r="FD1009" s="37"/>
      <c r="FE1009" s="37"/>
      <c r="FF1009" s="37"/>
      <c r="FG1009" s="37"/>
      <c r="FH1009" s="37"/>
      <c r="FI1009" s="37"/>
      <c r="FJ1009" s="37"/>
      <c r="FK1009" s="37"/>
      <c r="FL1009" s="37"/>
      <c r="FM1009" s="37"/>
      <c r="FN1009" s="37"/>
      <c r="FO1009" s="37"/>
      <c r="FP1009" s="37"/>
      <c r="FQ1009" s="37"/>
      <c r="FR1009" s="37"/>
      <c r="FS1009" s="37"/>
      <c r="FT1009" s="37"/>
      <c r="FU1009" s="37"/>
      <c r="FV1009" s="37"/>
      <c r="FW1009" s="37"/>
      <c r="FX1009" s="37"/>
      <c r="FY1009" s="37"/>
      <c r="FZ1009" s="37"/>
      <c r="GA1009" s="37"/>
      <c r="GB1009" s="37"/>
      <c r="GC1009" s="37"/>
      <c r="GD1009" s="37"/>
      <c r="GE1009" s="37"/>
      <c r="GF1009" s="37"/>
      <c r="GG1009" s="37"/>
      <c r="GH1009" s="37"/>
      <c r="GI1009" s="37"/>
      <c r="GJ1009" s="37"/>
      <c r="GK1009" s="37"/>
      <c r="GL1009" s="37"/>
      <c r="GM1009" s="37"/>
      <c r="GN1009" s="37"/>
      <c r="GO1009" s="37"/>
      <c r="GP1009" s="37"/>
      <c r="GQ1009" s="37"/>
      <c r="GR1009" s="37"/>
      <c r="GS1009" s="37"/>
      <c r="GT1009" s="37"/>
      <c r="GU1009" s="37"/>
      <c r="GV1009" s="37"/>
      <c r="GW1009" s="37"/>
      <c r="GX1009" s="37"/>
      <c r="GY1009" s="37"/>
      <c r="GZ1009" s="37"/>
      <c r="HA1009" s="37"/>
    </row>
    <row r="1010" spans="1:209" s="39" customFormat="1" x14ac:dyDescent="0.25">
      <c r="A1010" s="50"/>
      <c r="B1010" s="124"/>
      <c r="C1010" s="125"/>
      <c r="D1010" s="20"/>
      <c r="E1010" s="20"/>
      <c r="F1010" s="20"/>
      <c r="G1010" s="37"/>
      <c r="H1010" s="37"/>
      <c r="I1010" s="37"/>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c r="AJ1010" s="37"/>
      <c r="AK1010" s="37"/>
      <c r="AL1010" s="37"/>
      <c r="AM1010" s="37"/>
      <c r="AN1010" s="37"/>
      <c r="AO1010" s="37"/>
      <c r="AP1010" s="37"/>
      <c r="AQ1010" s="37"/>
      <c r="AR1010" s="37"/>
      <c r="AS1010" s="37"/>
      <c r="AT1010" s="37"/>
      <c r="AU1010" s="37"/>
      <c r="AV1010" s="37"/>
      <c r="AW1010" s="37"/>
      <c r="AX1010" s="37"/>
      <c r="AY1010" s="37"/>
      <c r="AZ1010" s="37"/>
      <c r="BA1010" s="37"/>
      <c r="BB1010" s="37"/>
      <c r="BC1010" s="37"/>
      <c r="BD1010" s="37"/>
      <c r="BE1010" s="37"/>
      <c r="BF1010" s="37"/>
      <c r="BG1010" s="37"/>
      <c r="BH1010" s="37"/>
      <c r="BI1010" s="37"/>
      <c r="BJ1010" s="37"/>
      <c r="BK1010" s="37"/>
      <c r="BL1010" s="37"/>
      <c r="BM1010" s="37"/>
      <c r="BN1010" s="37"/>
      <c r="BO1010" s="37"/>
      <c r="BP1010" s="37"/>
      <c r="BQ1010" s="37"/>
      <c r="BR1010" s="37"/>
      <c r="BS1010" s="37"/>
      <c r="BT1010" s="37"/>
      <c r="BU1010" s="37"/>
      <c r="BV1010" s="37"/>
      <c r="BW1010" s="37"/>
      <c r="BX1010" s="37"/>
      <c r="BY1010" s="37"/>
      <c r="BZ1010" s="37"/>
      <c r="CA1010" s="37"/>
      <c r="CB1010" s="37"/>
      <c r="CC1010" s="37"/>
      <c r="CD1010" s="37"/>
      <c r="CE1010" s="37"/>
      <c r="CF1010" s="37"/>
      <c r="CG1010" s="37"/>
      <c r="CH1010" s="37"/>
      <c r="CI1010" s="37"/>
      <c r="CJ1010" s="37"/>
      <c r="CK1010" s="37"/>
      <c r="CL1010" s="37"/>
      <c r="CM1010" s="37"/>
      <c r="CN1010" s="37"/>
      <c r="CO1010" s="37"/>
      <c r="CP1010" s="37"/>
      <c r="CQ1010" s="37"/>
      <c r="CR1010" s="37"/>
      <c r="CS1010" s="37"/>
      <c r="CT1010" s="37"/>
      <c r="CU1010" s="37"/>
      <c r="CV1010" s="37"/>
      <c r="CW1010" s="37"/>
      <c r="CX1010" s="37"/>
      <c r="CY1010" s="37"/>
      <c r="CZ1010" s="37"/>
      <c r="DA1010" s="37"/>
      <c r="DB1010" s="37"/>
      <c r="DC1010" s="37"/>
      <c r="DD1010" s="37"/>
      <c r="DE1010" s="37"/>
      <c r="DF1010" s="37"/>
      <c r="DG1010" s="37"/>
      <c r="DH1010" s="37"/>
      <c r="DI1010" s="37"/>
      <c r="DJ1010" s="37"/>
      <c r="DK1010" s="37"/>
      <c r="DL1010" s="37"/>
      <c r="DM1010" s="37"/>
      <c r="DN1010" s="37"/>
      <c r="DO1010" s="37"/>
      <c r="DP1010" s="37"/>
      <c r="DQ1010" s="37"/>
      <c r="DR1010" s="37"/>
      <c r="DS1010" s="37"/>
      <c r="DT1010" s="37"/>
      <c r="DU1010" s="37"/>
      <c r="DV1010" s="37"/>
      <c r="DW1010" s="37"/>
      <c r="DX1010" s="37"/>
      <c r="DY1010" s="37"/>
      <c r="DZ1010" s="37"/>
      <c r="EA1010" s="37"/>
      <c r="EB1010" s="37"/>
      <c r="EC1010" s="37"/>
      <c r="ED1010" s="37"/>
      <c r="EE1010" s="37"/>
      <c r="EF1010" s="37"/>
      <c r="EG1010" s="37"/>
      <c r="EH1010" s="37"/>
      <c r="EI1010" s="37"/>
      <c r="EJ1010" s="37"/>
      <c r="EK1010" s="37"/>
      <c r="EL1010" s="37"/>
      <c r="EM1010" s="37"/>
      <c r="EN1010" s="37"/>
      <c r="EO1010" s="37"/>
      <c r="EP1010" s="37"/>
      <c r="EQ1010" s="37"/>
      <c r="ER1010" s="37"/>
      <c r="ES1010" s="37"/>
      <c r="ET1010" s="37"/>
      <c r="EU1010" s="37"/>
      <c r="EV1010" s="37"/>
      <c r="EW1010" s="37"/>
      <c r="EX1010" s="37"/>
      <c r="EY1010" s="37"/>
      <c r="EZ1010" s="37"/>
      <c r="FA1010" s="37"/>
      <c r="FB1010" s="37"/>
      <c r="FC1010" s="37"/>
      <c r="FD1010" s="37"/>
      <c r="FE1010" s="37"/>
      <c r="FF1010" s="37"/>
      <c r="FG1010" s="37"/>
      <c r="FH1010" s="37"/>
      <c r="FI1010" s="37"/>
      <c r="FJ1010" s="37"/>
      <c r="FK1010" s="37"/>
      <c r="FL1010" s="37"/>
      <c r="FM1010" s="37"/>
      <c r="FN1010" s="37"/>
      <c r="FO1010" s="37"/>
      <c r="FP1010" s="37"/>
      <c r="FQ1010" s="37"/>
      <c r="FR1010" s="37"/>
      <c r="FS1010" s="37"/>
      <c r="FT1010" s="37"/>
      <c r="FU1010" s="37"/>
      <c r="FV1010" s="37"/>
      <c r="FW1010" s="37"/>
      <c r="FX1010" s="37"/>
      <c r="FY1010" s="37"/>
      <c r="FZ1010" s="37"/>
      <c r="GA1010" s="37"/>
      <c r="GB1010" s="37"/>
      <c r="GC1010" s="37"/>
      <c r="GD1010" s="37"/>
      <c r="GE1010" s="37"/>
      <c r="GF1010" s="37"/>
      <c r="GG1010" s="37"/>
      <c r="GH1010" s="37"/>
      <c r="GI1010" s="37"/>
      <c r="GJ1010" s="37"/>
      <c r="GK1010" s="37"/>
      <c r="GL1010" s="37"/>
      <c r="GM1010" s="37"/>
      <c r="GN1010" s="37"/>
      <c r="GO1010" s="37"/>
      <c r="GP1010" s="37"/>
      <c r="GQ1010" s="37"/>
      <c r="GR1010" s="37"/>
      <c r="GS1010" s="37"/>
      <c r="GT1010" s="37"/>
      <c r="GU1010" s="37"/>
      <c r="GV1010" s="37"/>
      <c r="GW1010" s="37"/>
      <c r="GX1010" s="37"/>
      <c r="GY1010" s="37"/>
      <c r="GZ1010" s="37"/>
      <c r="HA1010" s="37"/>
    </row>
    <row r="1011" spans="1:209" s="39" customFormat="1" x14ac:dyDescent="0.25">
      <c r="A1011" s="50"/>
      <c r="B1011" s="124"/>
      <c r="C1011" s="125"/>
      <c r="D1011" s="20"/>
      <c r="E1011" s="20"/>
      <c r="F1011" s="20"/>
      <c r="G1011" s="37"/>
      <c r="H1011" s="37"/>
      <c r="I1011" s="37"/>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c r="AJ1011" s="37"/>
      <c r="AK1011" s="37"/>
      <c r="AL1011" s="37"/>
      <c r="AM1011" s="37"/>
      <c r="AN1011" s="37"/>
      <c r="AO1011" s="37"/>
      <c r="AP1011" s="37"/>
      <c r="AQ1011" s="37"/>
      <c r="AR1011" s="37"/>
      <c r="AS1011" s="37"/>
      <c r="AT1011" s="37"/>
      <c r="AU1011" s="37"/>
      <c r="AV1011" s="37"/>
      <c r="AW1011" s="37"/>
      <c r="AX1011" s="37"/>
      <c r="AY1011" s="37"/>
      <c r="AZ1011" s="37"/>
      <c r="BA1011" s="37"/>
      <c r="BB1011" s="37"/>
      <c r="BC1011" s="37"/>
      <c r="BD1011" s="37"/>
      <c r="BE1011" s="37"/>
      <c r="BF1011" s="37"/>
      <c r="BG1011" s="37"/>
      <c r="BH1011" s="37"/>
      <c r="BI1011" s="37"/>
      <c r="BJ1011" s="37"/>
      <c r="BK1011" s="37"/>
      <c r="BL1011" s="37"/>
      <c r="BM1011" s="37"/>
      <c r="BN1011" s="37"/>
      <c r="BO1011" s="37"/>
      <c r="BP1011" s="37"/>
      <c r="BQ1011" s="37"/>
      <c r="BR1011" s="37"/>
      <c r="BS1011" s="37"/>
      <c r="BT1011" s="37"/>
      <c r="BU1011" s="37"/>
      <c r="BV1011" s="37"/>
      <c r="BW1011" s="37"/>
      <c r="BX1011" s="37"/>
      <c r="BY1011" s="37"/>
      <c r="BZ1011" s="37"/>
      <c r="CA1011" s="37"/>
      <c r="CB1011" s="37"/>
      <c r="CC1011" s="37"/>
      <c r="CD1011" s="37"/>
      <c r="CE1011" s="37"/>
      <c r="CF1011" s="37"/>
      <c r="CG1011" s="37"/>
      <c r="CH1011" s="37"/>
      <c r="CI1011" s="37"/>
      <c r="CJ1011" s="37"/>
      <c r="CK1011" s="37"/>
      <c r="CL1011" s="37"/>
      <c r="CM1011" s="37"/>
      <c r="CN1011" s="37"/>
      <c r="CO1011" s="37"/>
      <c r="CP1011" s="37"/>
      <c r="CQ1011" s="37"/>
      <c r="CR1011" s="37"/>
      <c r="CS1011" s="37"/>
      <c r="CT1011" s="37"/>
      <c r="CU1011" s="37"/>
      <c r="CV1011" s="37"/>
      <c r="CW1011" s="37"/>
      <c r="CX1011" s="37"/>
      <c r="CY1011" s="37"/>
      <c r="CZ1011" s="37"/>
      <c r="DA1011" s="37"/>
      <c r="DB1011" s="37"/>
      <c r="DC1011" s="37"/>
      <c r="DD1011" s="37"/>
      <c r="DE1011" s="37"/>
      <c r="DF1011" s="37"/>
      <c r="DG1011" s="37"/>
      <c r="DH1011" s="37"/>
      <c r="DI1011" s="37"/>
      <c r="DJ1011" s="37"/>
      <c r="DK1011" s="37"/>
      <c r="DL1011" s="37"/>
      <c r="DM1011" s="37"/>
      <c r="DN1011" s="37"/>
      <c r="DO1011" s="37"/>
      <c r="DP1011" s="37"/>
      <c r="DQ1011" s="37"/>
      <c r="DR1011" s="37"/>
      <c r="DS1011" s="37"/>
      <c r="DT1011" s="37"/>
      <c r="DU1011" s="37"/>
      <c r="DV1011" s="37"/>
      <c r="DW1011" s="37"/>
      <c r="DX1011" s="37"/>
      <c r="DY1011" s="37"/>
      <c r="DZ1011" s="37"/>
      <c r="EA1011" s="37"/>
      <c r="EB1011" s="37"/>
      <c r="EC1011" s="37"/>
      <c r="ED1011" s="37"/>
      <c r="EE1011" s="37"/>
      <c r="EF1011" s="37"/>
      <c r="EG1011" s="37"/>
      <c r="EH1011" s="37"/>
      <c r="EI1011" s="37"/>
      <c r="EJ1011" s="37"/>
      <c r="EK1011" s="37"/>
      <c r="EL1011" s="37"/>
      <c r="EM1011" s="37"/>
      <c r="EN1011" s="37"/>
      <c r="EO1011" s="37"/>
      <c r="EP1011" s="37"/>
      <c r="EQ1011" s="37"/>
      <c r="ER1011" s="37"/>
      <c r="ES1011" s="37"/>
      <c r="ET1011" s="37"/>
      <c r="EU1011" s="37"/>
      <c r="EV1011" s="37"/>
      <c r="EW1011" s="37"/>
      <c r="EX1011" s="37"/>
      <c r="EY1011" s="37"/>
      <c r="EZ1011" s="37"/>
      <c r="FA1011" s="37"/>
      <c r="FB1011" s="37"/>
      <c r="FC1011" s="37"/>
      <c r="FD1011" s="37"/>
      <c r="FE1011" s="37"/>
      <c r="FF1011" s="37"/>
      <c r="FG1011" s="37"/>
      <c r="FH1011" s="37"/>
      <c r="FI1011" s="37"/>
      <c r="FJ1011" s="37"/>
      <c r="FK1011" s="37"/>
      <c r="FL1011" s="37"/>
      <c r="FM1011" s="37"/>
      <c r="FN1011" s="37"/>
      <c r="FO1011" s="37"/>
      <c r="FP1011" s="37"/>
      <c r="FQ1011" s="37"/>
      <c r="FR1011" s="37"/>
      <c r="FS1011" s="37"/>
      <c r="FT1011" s="37"/>
      <c r="FU1011" s="37"/>
      <c r="FV1011" s="37"/>
      <c r="FW1011" s="37"/>
      <c r="FX1011" s="37"/>
      <c r="FY1011" s="37"/>
      <c r="FZ1011" s="37"/>
      <c r="GA1011" s="37"/>
      <c r="GB1011" s="37"/>
      <c r="GC1011" s="37"/>
      <c r="GD1011" s="37"/>
      <c r="GE1011" s="37"/>
      <c r="GF1011" s="37"/>
      <c r="GG1011" s="37"/>
      <c r="GH1011" s="37"/>
      <c r="GI1011" s="37"/>
      <c r="GJ1011" s="37"/>
      <c r="GK1011" s="37"/>
      <c r="GL1011" s="37"/>
      <c r="GM1011" s="37"/>
      <c r="GN1011" s="37"/>
      <c r="GO1011" s="37"/>
      <c r="GP1011" s="37"/>
      <c r="GQ1011" s="37"/>
      <c r="GR1011" s="37"/>
      <c r="GS1011" s="37"/>
      <c r="GT1011" s="37"/>
      <c r="GU1011" s="37"/>
      <c r="GV1011" s="37"/>
      <c r="GW1011" s="37"/>
      <c r="GX1011" s="37"/>
      <c r="GY1011" s="37"/>
      <c r="GZ1011" s="37"/>
      <c r="HA1011" s="37"/>
    </row>
    <row r="1012" spans="1:209" s="39" customFormat="1" ht="38.25" x14ac:dyDescent="0.25">
      <c r="A1012" s="193" t="s">
        <v>1252</v>
      </c>
      <c r="B1012" s="194" t="s">
        <v>1</v>
      </c>
      <c r="C1012" s="196" t="s">
        <v>135</v>
      </c>
      <c r="D1012" s="196" t="s">
        <v>3</v>
      </c>
      <c r="E1012" s="196" t="s">
        <v>4</v>
      </c>
      <c r="F1012" s="196" t="s">
        <v>5</v>
      </c>
      <c r="G1012" s="37"/>
      <c r="H1012" s="37"/>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c r="AJ1012" s="37"/>
      <c r="AK1012" s="37"/>
      <c r="AL1012" s="37"/>
      <c r="AM1012" s="37"/>
      <c r="AN1012" s="37"/>
      <c r="AO1012" s="37"/>
      <c r="AP1012" s="37"/>
      <c r="AQ1012" s="37"/>
      <c r="AR1012" s="37"/>
      <c r="AS1012" s="37"/>
      <c r="AT1012" s="37"/>
      <c r="AU1012" s="37"/>
      <c r="AV1012" s="37"/>
      <c r="AW1012" s="37"/>
      <c r="AX1012" s="37"/>
      <c r="AY1012" s="37"/>
      <c r="AZ1012" s="37"/>
      <c r="BA1012" s="37"/>
      <c r="BB1012" s="37"/>
      <c r="BC1012" s="37"/>
      <c r="BD1012" s="37"/>
      <c r="BE1012" s="37"/>
      <c r="BF1012" s="37"/>
      <c r="BG1012" s="37"/>
      <c r="BH1012" s="37"/>
      <c r="BI1012" s="37"/>
      <c r="BJ1012" s="37"/>
      <c r="BK1012" s="37"/>
      <c r="BL1012" s="37"/>
      <c r="BM1012" s="37"/>
      <c r="BN1012" s="37"/>
      <c r="BO1012" s="37"/>
      <c r="BP1012" s="37"/>
      <c r="BQ1012" s="37"/>
      <c r="BR1012" s="37"/>
      <c r="BS1012" s="37"/>
      <c r="BT1012" s="37"/>
      <c r="BU1012" s="37"/>
      <c r="BV1012" s="37"/>
      <c r="BW1012" s="37"/>
      <c r="BX1012" s="37"/>
      <c r="BY1012" s="37"/>
      <c r="BZ1012" s="37"/>
      <c r="CA1012" s="37"/>
      <c r="CB1012" s="37"/>
      <c r="CC1012" s="37"/>
      <c r="CD1012" s="37"/>
      <c r="CE1012" s="37"/>
      <c r="CF1012" s="37"/>
      <c r="CG1012" s="37"/>
      <c r="CH1012" s="37"/>
      <c r="CI1012" s="37"/>
      <c r="CJ1012" s="37"/>
      <c r="CK1012" s="37"/>
      <c r="CL1012" s="37"/>
      <c r="CM1012" s="37"/>
      <c r="CN1012" s="37"/>
      <c r="CO1012" s="37"/>
      <c r="CP1012" s="37"/>
      <c r="CQ1012" s="37"/>
      <c r="CR1012" s="37"/>
      <c r="CS1012" s="37"/>
      <c r="CT1012" s="37"/>
      <c r="CU1012" s="37"/>
      <c r="CV1012" s="37"/>
      <c r="CW1012" s="37"/>
      <c r="CX1012" s="37"/>
      <c r="CY1012" s="37"/>
      <c r="CZ1012" s="37"/>
      <c r="DA1012" s="37"/>
      <c r="DB1012" s="37"/>
      <c r="DC1012" s="37"/>
      <c r="DD1012" s="37"/>
      <c r="DE1012" s="37"/>
      <c r="DF1012" s="37"/>
      <c r="DG1012" s="37"/>
      <c r="DH1012" s="37"/>
      <c r="DI1012" s="37"/>
      <c r="DJ1012" s="37"/>
      <c r="DK1012" s="37"/>
      <c r="DL1012" s="37"/>
      <c r="DM1012" s="37"/>
      <c r="DN1012" s="37"/>
      <c r="DO1012" s="37"/>
      <c r="DP1012" s="37"/>
      <c r="DQ1012" s="37"/>
      <c r="DR1012" s="37"/>
      <c r="DS1012" s="37"/>
      <c r="DT1012" s="37"/>
      <c r="DU1012" s="37"/>
      <c r="DV1012" s="37"/>
      <c r="DW1012" s="37"/>
      <c r="DX1012" s="37"/>
      <c r="DY1012" s="37"/>
      <c r="DZ1012" s="37"/>
      <c r="EA1012" s="37"/>
      <c r="EB1012" s="37"/>
      <c r="EC1012" s="37"/>
      <c r="ED1012" s="37"/>
      <c r="EE1012" s="37"/>
      <c r="EF1012" s="37"/>
      <c r="EG1012" s="37"/>
      <c r="EH1012" s="37"/>
      <c r="EI1012" s="37"/>
      <c r="EJ1012" s="37"/>
      <c r="EK1012" s="37"/>
      <c r="EL1012" s="37"/>
      <c r="EM1012" s="37"/>
      <c r="EN1012" s="37"/>
      <c r="EO1012" s="37"/>
      <c r="EP1012" s="37"/>
      <c r="EQ1012" s="37"/>
      <c r="ER1012" s="37"/>
      <c r="ES1012" s="37"/>
      <c r="ET1012" s="37"/>
      <c r="EU1012" s="37"/>
      <c r="EV1012" s="37"/>
      <c r="EW1012" s="37"/>
      <c r="EX1012" s="37"/>
      <c r="EY1012" s="37"/>
      <c r="EZ1012" s="37"/>
      <c r="FA1012" s="37"/>
      <c r="FB1012" s="37"/>
      <c r="FC1012" s="37"/>
      <c r="FD1012" s="37"/>
      <c r="FE1012" s="37"/>
      <c r="FF1012" s="37"/>
      <c r="FG1012" s="37"/>
      <c r="FH1012" s="37"/>
      <c r="FI1012" s="37"/>
      <c r="FJ1012" s="37"/>
      <c r="FK1012" s="37"/>
      <c r="FL1012" s="37"/>
      <c r="FM1012" s="37"/>
      <c r="FN1012" s="37"/>
      <c r="FO1012" s="37"/>
      <c r="FP1012" s="37"/>
      <c r="FQ1012" s="37"/>
      <c r="FR1012" s="37"/>
      <c r="FS1012" s="37"/>
      <c r="FT1012" s="37"/>
      <c r="FU1012" s="37"/>
      <c r="FV1012" s="37"/>
      <c r="FW1012" s="37"/>
      <c r="FX1012" s="37"/>
      <c r="FY1012" s="37"/>
      <c r="FZ1012" s="37"/>
      <c r="GA1012" s="37"/>
      <c r="GB1012" s="37"/>
      <c r="GC1012" s="37"/>
      <c r="GD1012" s="37"/>
      <c r="GE1012" s="37"/>
      <c r="GF1012" s="37"/>
      <c r="GG1012" s="37"/>
      <c r="GH1012" s="37"/>
      <c r="GI1012" s="37"/>
      <c r="GJ1012" s="37"/>
      <c r="GK1012" s="37"/>
      <c r="GL1012" s="37"/>
      <c r="GM1012" s="37"/>
      <c r="GN1012" s="37"/>
      <c r="GO1012" s="37"/>
      <c r="GP1012" s="37"/>
      <c r="GQ1012" s="37"/>
      <c r="GR1012" s="37"/>
      <c r="GS1012" s="37"/>
      <c r="GT1012" s="37"/>
      <c r="GU1012" s="37"/>
      <c r="GV1012" s="37"/>
      <c r="GW1012" s="37"/>
      <c r="GX1012" s="37"/>
      <c r="GY1012" s="37"/>
      <c r="GZ1012" s="37"/>
      <c r="HA1012" s="37"/>
    </row>
    <row r="1013" spans="1:209" s="39" customFormat="1" ht="34.5" customHeight="1" x14ac:dyDescent="0.25">
      <c r="A1013" s="222" t="s">
        <v>833</v>
      </c>
      <c r="B1013" s="197" t="s">
        <v>848</v>
      </c>
      <c r="C1013" s="25"/>
      <c r="D1013" s="10"/>
      <c r="E1013" s="41"/>
      <c r="F1013" s="41"/>
      <c r="G1013" s="37"/>
      <c r="H1013" s="37"/>
      <c r="I1013" s="37"/>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c r="AJ1013" s="37"/>
      <c r="AK1013" s="37"/>
      <c r="AL1013" s="37"/>
      <c r="AM1013" s="37"/>
      <c r="AN1013" s="37"/>
      <c r="AO1013" s="37"/>
      <c r="AP1013" s="37"/>
      <c r="AQ1013" s="37"/>
      <c r="AR1013" s="37"/>
      <c r="AS1013" s="37"/>
      <c r="AT1013" s="37"/>
      <c r="AU1013" s="37"/>
      <c r="AV1013" s="37"/>
      <c r="AW1013" s="37"/>
      <c r="AX1013" s="37"/>
      <c r="AY1013" s="37"/>
      <c r="AZ1013" s="37"/>
      <c r="BA1013" s="37"/>
      <c r="BB1013" s="37"/>
      <c r="BC1013" s="37"/>
      <c r="BD1013" s="37"/>
      <c r="BE1013" s="37"/>
      <c r="BF1013" s="37"/>
      <c r="BG1013" s="37"/>
      <c r="BH1013" s="37"/>
      <c r="BI1013" s="37"/>
      <c r="BJ1013" s="37"/>
      <c r="BK1013" s="37"/>
      <c r="BL1013" s="37"/>
      <c r="BM1013" s="37"/>
      <c r="BN1013" s="37"/>
      <c r="BO1013" s="37"/>
      <c r="BP1013" s="37"/>
      <c r="BQ1013" s="37"/>
      <c r="BR1013" s="37"/>
      <c r="BS1013" s="37"/>
      <c r="BT1013" s="37"/>
      <c r="BU1013" s="37"/>
      <c r="BV1013" s="37"/>
      <c r="BW1013" s="37"/>
      <c r="BX1013" s="37"/>
      <c r="BY1013" s="37"/>
      <c r="BZ1013" s="37"/>
      <c r="CA1013" s="37"/>
      <c r="CB1013" s="37"/>
      <c r="CC1013" s="37"/>
      <c r="CD1013" s="37"/>
      <c r="CE1013" s="37"/>
      <c r="CF1013" s="37"/>
      <c r="CG1013" s="37"/>
      <c r="CH1013" s="37"/>
      <c r="CI1013" s="37"/>
      <c r="CJ1013" s="37"/>
      <c r="CK1013" s="37"/>
      <c r="CL1013" s="37"/>
      <c r="CM1013" s="37"/>
      <c r="CN1013" s="37"/>
      <c r="CO1013" s="37"/>
      <c r="CP1013" s="37"/>
      <c r="CQ1013" s="37"/>
      <c r="CR1013" s="37"/>
      <c r="CS1013" s="37"/>
      <c r="CT1013" s="37"/>
      <c r="CU1013" s="37"/>
      <c r="CV1013" s="37"/>
      <c r="CW1013" s="37"/>
      <c r="CX1013" s="37"/>
      <c r="CY1013" s="37"/>
      <c r="CZ1013" s="37"/>
      <c r="DA1013" s="37"/>
      <c r="DB1013" s="37"/>
      <c r="DC1013" s="37"/>
      <c r="DD1013" s="37"/>
      <c r="DE1013" s="37"/>
      <c r="DF1013" s="37"/>
      <c r="DG1013" s="37"/>
      <c r="DH1013" s="37"/>
      <c r="DI1013" s="37"/>
      <c r="DJ1013" s="37"/>
      <c r="DK1013" s="37"/>
      <c r="DL1013" s="37"/>
      <c r="DM1013" s="37"/>
      <c r="DN1013" s="37"/>
      <c r="DO1013" s="37"/>
      <c r="DP1013" s="37"/>
      <c r="DQ1013" s="37"/>
      <c r="DR1013" s="37"/>
      <c r="DS1013" s="37"/>
      <c r="DT1013" s="37"/>
      <c r="DU1013" s="37"/>
      <c r="DV1013" s="37"/>
      <c r="DW1013" s="37"/>
      <c r="DX1013" s="37"/>
      <c r="DY1013" s="37"/>
      <c r="DZ1013" s="37"/>
      <c r="EA1013" s="37"/>
      <c r="EB1013" s="37"/>
      <c r="EC1013" s="37"/>
      <c r="ED1013" s="37"/>
      <c r="EE1013" s="37"/>
      <c r="EF1013" s="37"/>
      <c r="EG1013" s="37"/>
      <c r="EH1013" s="37"/>
      <c r="EI1013" s="37"/>
      <c r="EJ1013" s="37"/>
      <c r="EK1013" s="37"/>
      <c r="EL1013" s="37"/>
      <c r="EM1013" s="37"/>
      <c r="EN1013" s="37"/>
      <c r="EO1013" s="37"/>
      <c r="EP1013" s="37"/>
      <c r="EQ1013" s="37"/>
      <c r="ER1013" s="37"/>
      <c r="ES1013" s="37"/>
      <c r="ET1013" s="37"/>
      <c r="EU1013" s="37"/>
      <c r="EV1013" s="37"/>
      <c r="EW1013" s="37"/>
      <c r="EX1013" s="37"/>
      <c r="EY1013" s="37"/>
      <c r="EZ1013" s="37"/>
      <c r="FA1013" s="37"/>
      <c r="FB1013" s="37"/>
      <c r="FC1013" s="37"/>
      <c r="FD1013" s="37"/>
      <c r="FE1013" s="37"/>
      <c r="FF1013" s="37"/>
      <c r="FG1013" s="37"/>
      <c r="FH1013" s="37"/>
      <c r="FI1013" s="37"/>
      <c r="FJ1013" s="37"/>
      <c r="FK1013" s="37"/>
      <c r="FL1013" s="37"/>
      <c r="FM1013" s="37"/>
      <c r="FN1013" s="37"/>
      <c r="FO1013" s="37"/>
      <c r="FP1013" s="37"/>
      <c r="FQ1013" s="37"/>
      <c r="FR1013" s="37"/>
      <c r="FS1013" s="37"/>
      <c r="FT1013" s="37"/>
      <c r="FU1013" s="37"/>
      <c r="FV1013" s="37"/>
      <c r="FW1013" s="37"/>
      <c r="FX1013" s="37"/>
      <c r="FY1013" s="37"/>
      <c r="FZ1013" s="37"/>
      <c r="GA1013" s="37"/>
      <c r="GB1013" s="37"/>
      <c r="GC1013" s="37"/>
      <c r="GD1013" s="37"/>
      <c r="GE1013" s="37"/>
      <c r="GF1013" s="37"/>
      <c r="GG1013" s="37"/>
      <c r="GH1013" s="37"/>
      <c r="GI1013" s="37"/>
      <c r="GJ1013" s="37"/>
      <c r="GK1013" s="37"/>
      <c r="GL1013" s="37"/>
      <c r="GM1013" s="37"/>
      <c r="GN1013" s="37"/>
      <c r="GO1013" s="37"/>
      <c r="GP1013" s="37"/>
      <c r="GQ1013" s="37"/>
      <c r="GR1013" s="37"/>
      <c r="GS1013" s="37"/>
      <c r="GT1013" s="37"/>
      <c r="GU1013" s="37"/>
      <c r="GV1013" s="37"/>
      <c r="GW1013" s="37"/>
      <c r="GX1013" s="37"/>
      <c r="GY1013" s="37"/>
      <c r="GZ1013" s="37"/>
      <c r="HA1013" s="37"/>
    </row>
    <row r="1014" spans="1:209" ht="38.25" customHeight="1" x14ac:dyDescent="0.25">
      <c r="A1014" s="40" t="s">
        <v>1253</v>
      </c>
      <c r="B1014" s="43" t="s">
        <v>174</v>
      </c>
      <c r="C1014" s="36">
        <v>5837</v>
      </c>
      <c r="D1014" s="11" t="s">
        <v>643</v>
      </c>
      <c r="E1014" s="38" t="s">
        <v>22</v>
      </c>
      <c r="F1014" s="38" t="s">
        <v>22</v>
      </c>
    </row>
    <row r="1015" spans="1:209" ht="25.5" x14ac:dyDescent="0.25">
      <c r="A1015" s="40" t="s">
        <v>150</v>
      </c>
      <c r="B1015" s="43"/>
      <c r="C1015" s="36"/>
      <c r="D1015" s="11"/>
      <c r="E1015" s="38"/>
      <c r="F1015" s="38"/>
    </row>
    <row r="1016" spans="1:209" ht="38.25" customHeight="1" x14ac:dyDescent="0.25">
      <c r="A1016" s="40" t="s">
        <v>1287</v>
      </c>
      <c r="B1016" s="43" t="s">
        <v>1270</v>
      </c>
      <c r="C1016" s="36">
        <f>3499.16+28991.55+31125</f>
        <v>63615.71</v>
      </c>
      <c r="D1016" s="11" t="s">
        <v>643</v>
      </c>
      <c r="E1016" s="38" t="s">
        <v>22</v>
      </c>
      <c r="F1016" s="38" t="s">
        <v>22</v>
      </c>
    </row>
    <row r="1017" spans="1:209" ht="39.75" customHeight="1" x14ac:dyDescent="0.25">
      <c r="A1017" s="40" t="s">
        <v>1288</v>
      </c>
      <c r="B1017" s="75" t="s">
        <v>158</v>
      </c>
      <c r="C1017" s="36"/>
      <c r="D1017" s="11"/>
      <c r="E1017" s="38"/>
      <c r="F1017" s="38"/>
    </row>
    <row r="1018" spans="1:209" ht="38.25" customHeight="1" x14ac:dyDescent="0.25">
      <c r="A1018" s="40" t="s">
        <v>1289</v>
      </c>
      <c r="B1018" s="75" t="s">
        <v>158</v>
      </c>
      <c r="C1018" s="36">
        <f>13650+9100+1730</f>
        <v>24480</v>
      </c>
      <c r="D1018" s="11" t="s">
        <v>643</v>
      </c>
      <c r="E1018" s="38" t="s">
        <v>22</v>
      </c>
      <c r="F1018" s="38" t="s">
        <v>22</v>
      </c>
    </row>
    <row r="1019" spans="1:209" x14ac:dyDescent="0.25">
      <c r="A1019" s="40" t="s">
        <v>775</v>
      </c>
      <c r="B1019" s="43"/>
      <c r="C1019" s="36"/>
      <c r="D1019" s="11"/>
      <c r="E1019" s="38"/>
      <c r="F1019" s="38"/>
    </row>
    <row r="1020" spans="1:209" ht="23.25" customHeight="1" x14ac:dyDescent="0.25">
      <c r="A1020" s="40" t="s">
        <v>1290</v>
      </c>
      <c r="B1020" s="75" t="s">
        <v>323</v>
      </c>
      <c r="C1020" s="36">
        <v>2500</v>
      </c>
      <c r="D1020" s="11" t="s">
        <v>643</v>
      </c>
      <c r="E1020" s="38" t="s">
        <v>22</v>
      </c>
      <c r="F1020" s="38" t="s">
        <v>22</v>
      </c>
    </row>
    <row r="1021" spans="1:209" ht="30" customHeight="1" x14ac:dyDescent="0.25">
      <c r="A1021" s="40" t="s">
        <v>299</v>
      </c>
      <c r="B1021" s="43" t="s">
        <v>297</v>
      </c>
      <c r="C1021" s="36"/>
      <c r="D1021" s="11"/>
      <c r="E1021" s="38"/>
      <c r="F1021" s="38"/>
    </row>
    <row r="1022" spans="1:209" ht="23.25" customHeight="1" x14ac:dyDescent="0.25">
      <c r="A1022" s="40" t="s">
        <v>1291</v>
      </c>
      <c r="B1022" s="75"/>
      <c r="C1022" s="36">
        <v>15657.99</v>
      </c>
      <c r="D1022" s="11" t="s">
        <v>643</v>
      </c>
      <c r="E1022" s="38" t="s">
        <v>22</v>
      </c>
      <c r="F1022" s="38" t="s">
        <v>22</v>
      </c>
    </row>
    <row r="1023" spans="1:209" ht="30" customHeight="1" x14ac:dyDescent="0.25">
      <c r="A1023" s="40" t="s">
        <v>1292</v>
      </c>
      <c r="B1023" s="43"/>
      <c r="C1023" s="36"/>
      <c r="D1023" s="11"/>
      <c r="E1023" s="38"/>
      <c r="F1023" s="38"/>
    </row>
    <row r="1024" spans="1:209" ht="23.25" customHeight="1" x14ac:dyDescent="0.25">
      <c r="A1024" s="40" t="s">
        <v>1293</v>
      </c>
      <c r="B1024" s="75" t="s">
        <v>1294</v>
      </c>
      <c r="C1024" s="36">
        <v>8998.32</v>
      </c>
      <c r="D1024" s="11" t="s">
        <v>643</v>
      </c>
      <c r="E1024" s="38" t="s">
        <v>22</v>
      </c>
      <c r="F1024" s="38" t="s">
        <v>22</v>
      </c>
    </row>
    <row r="1025" spans="1:209" s="39" customFormat="1" x14ac:dyDescent="0.25">
      <c r="A1025" s="50"/>
      <c r="B1025" s="124"/>
      <c r="C1025" s="125"/>
      <c r="D1025" s="20"/>
      <c r="E1025" s="20"/>
      <c r="F1025" s="20"/>
      <c r="G1025" s="37"/>
      <c r="H1025" s="37"/>
      <c r="I1025" s="37"/>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7"/>
      <c r="AF1025" s="37"/>
      <c r="AG1025" s="37"/>
      <c r="AH1025" s="37"/>
      <c r="AI1025" s="37"/>
      <c r="AJ1025" s="37"/>
      <c r="AK1025" s="37"/>
      <c r="AL1025" s="37"/>
      <c r="AM1025" s="37"/>
      <c r="AN1025" s="37"/>
      <c r="AO1025" s="37"/>
      <c r="AP1025" s="37"/>
      <c r="AQ1025" s="37"/>
      <c r="AR1025" s="37"/>
      <c r="AS1025" s="37"/>
      <c r="AT1025" s="37"/>
      <c r="AU1025" s="37"/>
      <c r="AV1025" s="37"/>
      <c r="AW1025" s="37"/>
      <c r="AX1025" s="37"/>
      <c r="AY1025" s="37"/>
      <c r="AZ1025" s="37"/>
      <c r="BA1025" s="37"/>
      <c r="BB1025" s="37"/>
      <c r="BC1025" s="37"/>
      <c r="BD1025" s="37"/>
      <c r="BE1025" s="37"/>
      <c r="BF1025" s="37"/>
      <c r="BG1025" s="37"/>
      <c r="BH1025" s="37"/>
      <c r="BI1025" s="37"/>
      <c r="BJ1025" s="37"/>
      <c r="BK1025" s="37"/>
      <c r="BL1025" s="37"/>
      <c r="BM1025" s="37"/>
      <c r="BN1025" s="37"/>
      <c r="BO1025" s="37"/>
      <c r="BP1025" s="37"/>
      <c r="BQ1025" s="37"/>
      <c r="BR1025" s="37"/>
      <c r="BS1025" s="37"/>
      <c r="BT1025" s="37"/>
      <c r="BU1025" s="37"/>
      <c r="BV1025" s="37"/>
      <c r="BW1025" s="37"/>
      <c r="BX1025" s="37"/>
      <c r="BY1025" s="37"/>
      <c r="BZ1025" s="37"/>
      <c r="CA1025" s="37"/>
      <c r="CB1025" s="37"/>
      <c r="CC1025" s="37"/>
      <c r="CD1025" s="37"/>
      <c r="CE1025" s="37"/>
      <c r="CF1025" s="37"/>
      <c r="CG1025" s="37"/>
      <c r="CH1025" s="37"/>
      <c r="CI1025" s="37"/>
      <c r="CJ1025" s="37"/>
      <c r="CK1025" s="37"/>
      <c r="CL1025" s="37"/>
      <c r="CM1025" s="37"/>
      <c r="CN1025" s="37"/>
      <c r="CO1025" s="37"/>
      <c r="CP1025" s="37"/>
      <c r="CQ1025" s="37"/>
      <c r="CR1025" s="37"/>
      <c r="CS1025" s="37"/>
      <c r="CT1025" s="37"/>
      <c r="CU1025" s="37"/>
      <c r="CV1025" s="37"/>
      <c r="CW1025" s="37"/>
      <c r="CX1025" s="37"/>
      <c r="CY1025" s="37"/>
      <c r="CZ1025" s="37"/>
      <c r="DA1025" s="37"/>
      <c r="DB1025" s="37"/>
      <c r="DC1025" s="37"/>
      <c r="DD1025" s="37"/>
      <c r="DE1025" s="37"/>
      <c r="DF1025" s="37"/>
      <c r="DG1025" s="37"/>
      <c r="DH1025" s="37"/>
      <c r="DI1025" s="37"/>
      <c r="DJ1025" s="37"/>
      <c r="DK1025" s="37"/>
      <c r="DL1025" s="37"/>
      <c r="DM1025" s="37"/>
      <c r="DN1025" s="37"/>
      <c r="DO1025" s="37"/>
      <c r="DP1025" s="37"/>
      <c r="DQ1025" s="37"/>
      <c r="DR1025" s="37"/>
      <c r="DS1025" s="37"/>
      <c r="DT1025" s="37"/>
      <c r="DU1025" s="37"/>
      <c r="DV1025" s="37"/>
      <c r="DW1025" s="37"/>
      <c r="DX1025" s="37"/>
      <c r="DY1025" s="37"/>
      <c r="DZ1025" s="37"/>
      <c r="EA1025" s="37"/>
      <c r="EB1025" s="37"/>
      <c r="EC1025" s="37"/>
      <c r="ED1025" s="37"/>
      <c r="EE1025" s="37"/>
      <c r="EF1025" s="37"/>
      <c r="EG1025" s="37"/>
      <c r="EH1025" s="37"/>
      <c r="EI1025" s="37"/>
      <c r="EJ1025" s="37"/>
      <c r="EK1025" s="37"/>
      <c r="EL1025" s="37"/>
      <c r="EM1025" s="37"/>
      <c r="EN1025" s="37"/>
      <c r="EO1025" s="37"/>
      <c r="EP1025" s="37"/>
      <c r="EQ1025" s="37"/>
      <c r="ER1025" s="37"/>
      <c r="ES1025" s="37"/>
      <c r="ET1025" s="37"/>
      <c r="EU1025" s="37"/>
      <c r="EV1025" s="37"/>
      <c r="EW1025" s="37"/>
      <c r="EX1025" s="37"/>
      <c r="EY1025" s="37"/>
      <c r="EZ1025" s="37"/>
      <c r="FA1025" s="37"/>
      <c r="FB1025" s="37"/>
      <c r="FC1025" s="37"/>
      <c r="FD1025" s="37"/>
      <c r="FE1025" s="37"/>
      <c r="FF1025" s="37"/>
      <c r="FG1025" s="37"/>
      <c r="FH1025" s="37"/>
      <c r="FI1025" s="37"/>
      <c r="FJ1025" s="37"/>
      <c r="FK1025" s="37"/>
      <c r="FL1025" s="37"/>
      <c r="FM1025" s="37"/>
      <c r="FN1025" s="37"/>
      <c r="FO1025" s="37"/>
      <c r="FP1025" s="37"/>
      <c r="FQ1025" s="37"/>
      <c r="FR1025" s="37"/>
      <c r="FS1025" s="37"/>
      <c r="FT1025" s="37"/>
      <c r="FU1025" s="37"/>
      <c r="FV1025" s="37"/>
      <c r="FW1025" s="37"/>
      <c r="FX1025" s="37"/>
      <c r="FY1025" s="37"/>
      <c r="FZ1025" s="37"/>
      <c r="GA1025" s="37"/>
      <c r="GB1025" s="37"/>
      <c r="GC1025" s="37"/>
      <c r="GD1025" s="37"/>
      <c r="GE1025" s="37"/>
      <c r="GF1025" s="37"/>
      <c r="GG1025" s="37"/>
      <c r="GH1025" s="37"/>
      <c r="GI1025" s="37"/>
      <c r="GJ1025" s="37"/>
      <c r="GK1025" s="37"/>
      <c r="GL1025" s="37"/>
      <c r="GM1025" s="37"/>
      <c r="GN1025" s="37"/>
      <c r="GO1025" s="37"/>
      <c r="GP1025" s="37"/>
      <c r="GQ1025" s="37"/>
      <c r="GR1025" s="37"/>
      <c r="GS1025" s="37"/>
      <c r="GT1025" s="37"/>
      <c r="GU1025" s="37"/>
      <c r="GV1025" s="37"/>
      <c r="GW1025" s="37"/>
      <c r="GX1025" s="37"/>
      <c r="GY1025" s="37"/>
      <c r="GZ1025" s="37"/>
      <c r="HA1025" s="37"/>
    </row>
    <row r="1026" spans="1:209" s="39" customFormat="1" x14ac:dyDescent="0.25">
      <c r="A1026" s="50"/>
      <c r="B1026" s="124"/>
      <c r="C1026" s="125"/>
      <c r="D1026" s="20"/>
      <c r="E1026" s="20"/>
      <c r="F1026" s="20"/>
      <c r="G1026" s="37"/>
      <c r="H1026" s="37"/>
      <c r="I1026" s="37"/>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c r="AJ1026" s="37"/>
      <c r="AK1026" s="37"/>
      <c r="AL1026" s="37"/>
      <c r="AM1026" s="37"/>
      <c r="AN1026" s="37"/>
      <c r="AO1026" s="37"/>
      <c r="AP1026" s="37"/>
      <c r="AQ1026" s="37"/>
      <c r="AR1026" s="37"/>
      <c r="AS1026" s="37"/>
      <c r="AT1026" s="37"/>
      <c r="AU1026" s="37"/>
      <c r="AV1026" s="37"/>
      <c r="AW1026" s="37"/>
      <c r="AX1026" s="37"/>
      <c r="AY1026" s="37"/>
      <c r="AZ1026" s="37"/>
      <c r="BA1026" s="37"/>
      <c r="BB1026" s="37"/>
      <c r="BC1026" s="37"/>
      <c r="BD1026" s="37"/>
      <c r="BE1026" s="37"/>
      <c r="BF1026" s="37"/>
      <c r="BG1026" s="37"/>
      <c r="BH1026" s="37"/>
      <c r="BI1026" s="37"/>
      <c r="BJ1026" s="37"/>
      <c r="BK1026" s="37"/>
      <c r="BL1026" s="37"/>
      <c r="BM1026" s="37"/>
      <c r="BN1026" s="37"/>
      <c r="BO1026" s="37"/>
      <c r="BP1026" s="37"/>
      <c r="BQ1026" s="37"/>
      <c r="BR1026" s="37"/>
      <c r="BS1026" s="37"/>
      <c r="BT1026" s="37"/>
      <c r="BU1026" s="37"/>
      <c r="BV1026" s="37"/>
      <c r="BW1026" s="37"/>
      <c r="BX1026" s="37"/>
      <c r="BY1026" s="37"/>
      <c r="BZ1026" s="37"/>
      <c r="CA1026" s="37"/>
      <c r="CB1026" s="37"/>
      <c r="CC1026" s="37"/>
      <c r="CD1026" s="37"/>
      <c r="CE1026" s="37"/>
      <c r="CF1026" s="37"/>
      <c r="CG1026" s="37"/>
      <c r="CH1026" s="37"/>
      <c r="CI1026" s="37"/>
      <c r="CJ1026" s="37"/>
      <c r="CK1026" s="37"/>
      <c r="CL1026" s="37"/>
      <c r="CM1026" s="37"/>
      <c r="CN1026" s="37"/>
      <c r="CO1026" s="37"/>
      <c r="CP1026" s="37"/>
      <c r="CQ1026" s="37"/>
      <c r="CR1026" s="37"/>
      <c r="CS1026" s="37"/>
      <c r="CT1026" s="37"/>
      <c r="CU1026" s="37"/>
      <c r="CV1026" s="37"/>
      <c r="CW1026" s="37"/>
      <c r="CX1026" s="37"/>
      <c r="CY1026" s="37"/>
      <c r="CZ1026" s="37"/>
      <c r="DA1026" s="37"/>
      <c r="DB1026" s="37"/>
      <c r="DC1026" s="37"/>
      <c r="DD1026" s="37"/>
      <c r="DE1026" s="37"/>
      <c r="DF1026" s="37"/>
      <c r="DG1026" s="37"/>
      <c r="DH1026" s="37"/>
      <c r="DI1026" s="37"/>
      <c r="DJ1026" s="37"/>
      <c r="DK1026" s="37"/>
      <c r="DL1026" s="37"/>
      <c r="DM1026" s="37"/>
      <c r="DN1026" s="37"/>
      <c r="DO1026" s="37"/>
      <c r="DP1026" s="37"/>
      <c r="DQ1026" s="37"/>
      <c r="DR1026" s="37"/>
      <c r="DS1026" s="37"/>
      <c r="DT1026" s="37"/>
      <c r="DU1026" s="37"/>
      <c r="DV1026" s="37"/>
      <c r="DW1026" s="37"/>
      <c r="DX1026" s="37"/>
      <c r="DY1026" s="37"/>
      <c r="DZ1026" s="37"/>
      <c r="EA1026" s="37"/>
      <c r="EB1026" s="37"/>
      <c r="EC1026" s="37"/>
      <c r="ED1026" s="37"/>
      <c r="EE1026" s="37"/>
      <c r="EF1026" s="37"/>
      <c r="EG1026" s="37"/>
      <c r="EH1026" s="37"/>
      <c r="EI1026" s="37"/>
      <c r="EJ1026" s="37"/>
      <c r="EK1026" s="37"/>
      <c r="EL1026" s="37"/>
      <c r="EM1026" s="37"/>
      <c r="EN1026" s="37"/>
      <c r="EO1026" s="37"/>
      <c r="EP1026" s="37"/>
      <c r="EQ1026" s="37"/>
      <c r="ER1026" s="37"/>
      <c r="ES1026" s="37"/>
      <c r="ET1026" s="37"/>
      <c r="EU1026" s="37"/>
      <c r="EV1026" s="37"/>
      <c r="EW1026" s="37"/>
      <c r="EX1026" s="37"/>
      <c r="EY1026" s="37"/>
      <c r="EZ1026" s="37"/>
      <c r="FA1026" s="37"/>
      <c r="FB1026" s="37"/>
      <c r="FC1026" s="37"/>
      <c r="FD1026" s="37"/>
      <c r="FE1026" s="37"/>
      <c r="FF1026" s="37"/>
      <c r="FG1026" s="37"/>
      <c r="FH1026" s="37"/>
      <c r="FI1026" s="37"/>
      <c r="FJ1026" s="37"/>
      <c r="FK1026" s="37"/>
      <c r="FL1026" s="37"/>
      <c r="FM1026" s="37"/>
      <c r="FN1026" s="37"/>
      <c r="FO1026" s="37"/>
      <c r="FP1026" s="37"/>
      <c r="FQ1026" s="37"/>
      <c r="FR1026" s="37"/>
      <c r="FS1026" s="37"/>
      <c r="FT1026" s="37"/>
      <c r="FU1026" s="37"/>
      <c r="FV1026" s="37"/>
      <c r="FW1026" s="37"/>
      <c r="FX1026" s="37"/>
      <c r="FY1026" s="37"/>
      <c r="FZ1026" s="37"/>
      <c r="GA1026" s="37"/>
      <c r="GB1026" s="37"/>
      <c r="GC1026" s="37"/>
      <c r="GD1026" s="37"/>
      <c r="GE1026" s="37"/>
      <c r="GF1026" s="37"/>
      <c r="GG1026" s="37"/>
      <c r="GH1026" s="37"/>
      <c r="GI1026" s="37"/>
      <c r="GJ1026" s="37"/>
      <c r="GK1026" s="37"/>
      <c r="GL1026" s="37"/>
      <c r="GM1026" s="37"/>
      <c r="GN1026" s="37"/>
      <c r="GO1026" s="37"/>
      <c r="GP1026" s="37"/>
      <c r="GQ1026" s="37"/>
      <c r="GR1026" s="37"/>
      <c r="GS1026" s="37"/>
      <c r="GT1026" s="37"/>
      <c r="GU1026" s="37"/>
      <c r="GV1026" s="37"/>
      <c r="GW1026" s="37"/>
      <c r="GX1026" s="37"/>
      <c r="GY1026" s="37"/>
      <c r="GZ1026" s="37"/>
      <c r="HA1026" s="37"/>
    </row>
    <row r="1027" spans="1:209" s="39" customFormat="1" ht="38.25" x14ac:dyDescent="0.25">
      <c r="A1027" s="193" t="s">
        <v>1332</v>
      </c>
      <c r="B1027" s="194" t="s">
        <v>1</v>
      </c>
      <c r="C1027" s="196" t="s">
        <v>135</v>
      </c>
      <c r="D1027" s="196" t="s">
        <v>3</v>
      </c>
      <c r="E1027" s="196" t="s">
        <v>4</v>
      </c>
      <c r="F1027" s="196" t="s">
        <v>5</v>
      </c>
      <c r="G1027" s="37"/>
      <c r="H1027" s="37"/>
      <c r="I1027" s="37"/>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7"/>
      <c r="AF1027" s="37"/>
      <c r="AG1027" s="37"/>
      <c r="AH1027" s="37"/>
      <c r="AI1027" s="37"/>
      <c r="AJ1027" s="37"/>
      <c r="AK1027" s="37"/>
      <c r="AL1027" s="37"/>
      <c r="AM1027" s="37"/>
      <c r="AN1027" s="37"/>
      <c r="AO1027" s="37"/>
      <c r="AP1027" s="37"/>
      <c r="AQ1027" s="37"/>
      <c r="AR1027" s="37"/>
      <c r="AS1027" s="37"/>
      <c r="AT1027" s="37"/>
      <c r="AU1027" s="37"/>
      <c r="AV1027" s="37"/>
      <c r="AW1027" s="37"/>
      <c r="AX1027" s="37"/>
      <c r="AY1027" s="37"/>
      <c r="AZ1027" s="37"/>
      <c r="BA1027" s="37"/>
      <c r="BB1027" s="37"/>
      <c r="BC1027" s="37"/>
      <c r="BD1027" s="37"/>
      <c r="BE1027" s="37"/>
      <c r="BF1027" s="37"/>
      <c r="BG1027" s="37"/>
      <c r="BH1027" s="37"/>
      <c r="BI1027" s="37"/>
      <c r="BJ1027" s="37"/>
      <c r="BK1027" s="37"/>
      <c r="BL1027" s="37"/>
      <c r="BM1027" s="37"/>
      <c r="BN1027" s="37"/>
      <c r="BO1027" s="37"/>
      <c r="BP1027" s="37"/>
      <c r="BQ1027" s="37"/>
      <c r="BR1027" s="37"/>
      <c r="BS1027" s="37"/>
      <c r="BT1027" s="37"/>
      <c r="BU1027" s="37"/>
      <c r="BV1027" s="37"/>
      <c r="BW1027" s="37"/>
      <c r="BX1027" s="37"/>
      <c r="BY1027" s="37"/>
      <c r="BZ1027" s="37"/>
      <c r="CA1027" s="37"/>
      <c r="CB1027" s="37"/>
      <c r="CC1027" s="37"/>
      <c r="CD1027" s="37"/>
      <c r="CE1027" s="37"/>
      <c r="CF1027" s="37"/>
      <c r="CG1027" s="37"/>
      <c r="CH1027" s="37"/>
      <c r="CI1027" s="37"/>
      <c r="CJ1027" s="37"/>
      <c r="CK1027" s="37"/>
      <c r="CL1027" s="37"/>
      <c r="CM1027" s="37"/>
      <c r="CN1027" s="37"/>
      <c r="CO1027" s="37"/>
      <c r="CP1027" s="37"/>
      <c r="CQ1027" s="37"/>
      <c r="CR1027" s="37"/>
      <c r="CS1027" s="37"/>
      <c r="CT1027" s="37"/>
      <c r="CU1027" s="37"/>
      <c r="CV1027" s="37"/>
      <c r="CW1027" s="37"/>
      <c r="CX1027" s="37"/>
      <c r="CY1027" s="37"/>
      <c r="CZ1027" s="37"/>
      <c r="DA1027" s="37"/>
      <c r="DB1027" s="37"/>
      <c r="DC1027" s="37"/>
      <c r="DD1027" s="37"/>
      <c r="DE1027" s="37"/>
      <c r="DF1027" s="37"/>
      <c r="DG1027" s="37"/>
      <c r="DH1027" s="37"/>
      <c r="DI1027" s="37"/>
      <c r="DJ1027" s="37"/>
      <c r="DK1027" s="37"/>
      <c r="DL1027" s="37"/>
      <c r="DM1027" s="37"/>
      <c r="DN1027" s="37"/>
      <c r="DO1027" s="37"/>
      <c r="DP1027" s="37"/>
      <c r="DQ1027" s="37"/>
      <c r="DR1027" s="37"/>
      <c r="DS1027" s="37"/>
      <c r="DT1027" s="37"/>
      <c r="DU1027" s="37"/>
      <c r="DV1027" s="37"/>
      <c r="DW1027" s="37"/>
      <c r="DX1027" s="37"/>
      <c r="DY1027" s="37"/>
      <c r="DZ1027" s="37"/>
      <c r="EA1027" s="37"/>
      <c r="EB1027" s="37"/>
      <c r="EC1027" s="37"/>
      <c r="ED1027" s="37"/>
      <c r="EE1027" s="37"/>
      <c r="EF1027" s="37"/>
      <c r="EG1027" s="37"/>
      <c r="EH1027" s="37"/>
      <c r="EI1027" s="37"/>
      <c r="EJ1027" s="37"/>
      <c r="EK1027" s="37"/>
      <c r="EL1027" s="37"/>
      <c r="EM1027" s="37"/>
      <c r="EN1027" s="37"/>
      <c r="EO1027" s="37"/>
      <c r="EP1027" s="37"/>
      <c r="EQ1027" s="37"/>
      <c r="ER1027" s="37"/>
      <c r="ES1027" s="37"/>
      <c r="ET1027" s="37"/>
      <c r="EU1027" s="37"/>
      <c r="EV1027" s="37"/>
      <c r="EW1027" s="37"/>
      <c r="EX1027" s="37"/>
      <c r="EY1027" s="37"/>
      <c r="EZ1027" s="37"/>
      <c r="FA1027" s="37"/>
      <c r="FB1027" s="37"/>
      <c r="FC1027" s="37"/>
      <c r="FD1027" s="37"/>
      <c r="FE1027" s="37"/>
      <c r="FF1027" s="37"/>
      <c r="FG1027" s="37"/>
      <c r="FH1027" s="37"/>
      <c r="FI1027" s="37"/>
      <c r="FJ1027" s="37"/>
      <c r="FK1027" s="37"/>
      <c r="FL1027" s="37"/>
      <c r="FM1027" s="37"/>
      <c r="FN1027" s="37"/>
      <c r="FO1027" s="37"/>
      <c r="FP1027" s="37"/>
      <c r="FQ1027" s="37"/>
      <c r="FR1027" s="37"/>
      <c r="FS1027" s="37"/>
      <c r="FT1027" s="37"/>
      <c r="FU1027" s="37"/>
      <c r="FV1027" s="37"/>
      <c r="FW1027" s="37"/>
      <c r="FX1027" s="37"/>
      <c r="FY1027" s="37"/>
      <c r="FZ1027" s="37"/>
      <c r="GA1027" s="37"/>
      <c r="GB1027" s="37"/>
      <c r="GC1027" s="37"/>
      <c r="GD1027" s="37"/>
      <c r="GE1027" s="37"/>
      <c r="GF1027" s="37"/>
      <c r="GG1027" s="37"/>
      <c r="GH1027" s="37"/>
      <c r="GI1027" s="37"/>
      <c r="GJ1027" s="37"/>
      <c r="GK1027" s="37"/>
      <c r="GL1027" s="37"/>
      <c r="GM1027" s="37"/>
      <c r="GN1027" s="37"/>
      <c r="GO1027" s="37"/>
      <c r="GP1027" s="37"/>
      <c r="GQ1027" s="37"/>
      <c r="GR1027" s="37"/>
      <c r="GS1027" s="37"/>
      <c r="GT1027" s="37"/>
      <c r="GU1027" s="37"/>
      <c r="GV1027" s="37"/>
      <c r="GW1027" s="37"/>
      <c r="GX1027" s="37"/>
      <c r="GY1027" s="37"/>
      <c r="GZ1027" s="37"/>
      <c r="HA1027" s="37"/>
    </row>
    <row r="1028" spans="1:209" ht="38.25" customHeight="1" x14ac:dyDescent="0.25">
      <c r="A1028" s="40" t="s">
        <v>1267</v>
      </c>
      <c r="B1028" s="43" t="s">
        <v>1268</v>
      </c>
      <c r="C1028" s="36">
        <v>15653.76</v>
      </c>
      <c r="D1028" s="11" t="s">
        <v>643</v>
      </c>
      <c r="E1028" s="38" t="s">
        <v>22</v>
      </c>
      <c r="F1028" s="38" t="s">
        <v>22</v>
      </c>
    </row>
    <row r="1029" spans="1:209" ht="38.25" customHeight="1" x14ac:dyDescent="0.25">
      <c r="A1029" s="40" t="s">
        <v>1269</v>
      </c>
      <c r="B1029" s="43" t="s">
        <v>1270</v>
      </c>
      <c r="C1029" s="36" t="s">
        <v>1271</v>
      </c>
      <c r="D1029" s="11" t="s">
        <v>643</v>
      </c>
      <c r="E1029" s="38" t="s">
        <v>22</v>
      </c>
      <c r="F1029" s="38" t="s">
        <v>22</v>
      </c>
    </row>
    <row r="1030" spans="1:209" ht="38.25" customHeight="1" x14ac:dyDescent="0.25">
      <c r="A1030" s="40" t="s">
        <v>1272</v>
      </c>
      <c r="B1030" s="43" t="s">
        <v>1273</v>
      </c>
      <c r="C1030" s="36" t="s">
        <v>1274</v>
      </c>
      <c r="D1030" s="11" t="s">
        <v>643</v>
      </c>
      <c r="E1030" s="38" t="s">
        <v>22</v>
      </c>
      <c r="F1030" s="38" t="s">
        <v>22</v>
      </c>
    </row>
    <row r="1031" spans="1:209" s="39" customFormat="1" x14ac:dyDescent="0.25">
      <c r="A1031" s="50"/>
      <c r="B1031" s="124"/>
      <c r="C1031" s="125"/>
      <c r="D1031" s="20"/>
      <c r="E1031" s="20"/>
      <c r="F1031" s="20"/>
      <c r="G1031" s="37"/>
      <c r="H1031" s="37"/>
      <c r="I1031" s="37"/>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7"/>
      <c r="AJ1031" s="37"/>
      <c r="AK1031" s="37"/>
      <c r="AL1031" s="37"/>
      <c r="AM1031" s="37"/>
      <c r="AN1031" s="37"/>
      <c r="AO1031" s="37"/>
      <c r="AP1031" s="37"/>
      <c r="AQ1031" s="37"/>
      <c r="AR1031" s="37"/>
      <c r="AS1031" s="37"/>
      <c r="AT1031" s="37"/>
      <c r="AU1031" s="37"/>
      <c r="AV1031" s="37"/>
      <c r="AW1031" s="37"/>
      <c r="AX1031" s="37"/>
      <c r="AY1031" s="37"/>
      <c r="AZ1031" s="37"/>
      <c r="BA1031" s="37"/>
      <c r="BB1031" s="37"/>
      <c r="BC1031" s="37"/>
      <c r="BD1031" s="37"/>
      <c r="BE1031" s="37"/>
      <c r="BF1031" s="37"/>
      <c r="BG1031" s="37"/>
      <c r="BH1031" s="37"/>
      <c r="BI1031" s="37"/>
      <c r="BJ1031" s="37"/>
      <c r="BK1031" s="37"/>
      <c r="BL1031" s="37"/>
      <c r="BM1031" s="37"/>
      <c r="BN1031" s="37"/>
      <c r="BO1031" s="37"/>
      <c r="BP1031" s="37"/>
      <c r="BQ1031" s="37"/>
      <c r="BR1031" s="37"/>
      <c r="BS1031" s="37"/>
      <c r="BT1031" s="37"/>
      <c r="BU1031" s="37"/>
      <c r="BV1031" s="37"/>
      <c r="BW1031" s="37"/>
      <c r="BX1031" s="37"/>
      <c r="BY1031" s="37"/>
      <c r="BZ1031" s="37"/>
      <c r="CA1031" s="37"/>
      <c r="CB1031" s="37"/>
      <c r="CC1031" s="37"/>
      <c r="CD1031" s="37"/>
      <c r="CE1031" s="37"/>
      <c r="CF1031" s="37"/>
      <c r="CG1031" s="37"/>
      <c r="CH1031" s="37"/>
      <c r="CI1031" s="37"/>
      <c r="CJ1031" s="37"/>
      <c r="CK1031" s="37"/>
      <c r="CL1031" s="37"/>
      <c r="CM1031" s="37"/>
      <c r="CN1031" s="37"/>
      <c r="CO1031" s="37"/>
      <c r="CP1031" s="37"/>
      <c r="CQ1031" s="37"/>
      <c r="CR1031" s="37"/>
      <c r="CS1031" s="37"/>
      <c r="CT1031" s="37"/>
      <c r="CU1031" s="37"/>
      <c r="CV1031" s="37"/>
      <c r="CW1031" s="37"/>
      <c r="CX1031" s="37"/>
      <c r="CY1031" s="37"/>
      <c r="CZ1031" s="37"/>
      <c r="DA1031" s="37"/>
      <c r="DB1031" s="37"/>
      <c r="DC1031" s="37"/>
      <c r="DD1031" s="37"/>
      <c r="DE1031" s="37"/>
      <c r="DF1031" s="37"/>
      <c r="DG1031" s="37"/>
      <c r="DH1031" s="37"/>
      <c r="DI1031" s="37"/>
      <c r="DJ1031" s="37"/>
      <c r="DK1031" s="37"/>
      <c r="DL1031" s="37"/>
      <c r="DM1031" s="37"/>
      <c r="DN1031" s="37"/>
      <c r="DO1031" s="37"/>
      <c r="DP1031" s="37"/>
      <c r="DQ1031" s="37"/>
      <c r="DR1031" s="37"/>
      <c r="DS1031" s="37"/>
      <c r="DT1031" s="37"/>
      <c r="DU1031" s="37"/>
      <c r="DV1031" s="37"/>
      <c r="DW1031" s="37"/>
      <c r="DX1031" s="37"/>
      <c r="DY1031" s="37"/>
      <c r="DZ1031" s="37"/>
      <c r="EA1031" s="37"/>
      <c r="EB1031" s="37"/>
      <c r="EC1031" s="37"/>
      <c r="ED1031" s="37"/>
      <c r="EE1031" s="37"/>
      <c r="EF1031" s="37"/>
      <c r="EG1031" s="37"/>
      <c r="EH1031" s="37"/>
      <c r="EI1031" s="37"/>
      <c r="EJ1031" s="37"/>
      <c r="EK1031" s="37"/>
      <c r="EL1031" s="37"/>
      <c r="EM1031" s="37"/>
      <c r="EN1031" s="37"/>
      <c r="EO1031" s="37"/>
      <c r="EP1031" s="37"/>
      <c r="EQ1031" s="37"/>
      <c r="ER1031" s="37"/>
      <c r="ES1031" s="37"/>
      <c r="ET1031" s="37"/>
      <c r="EU1031" s="37"/>
      <c r="EV1031" s="37"/>
      <c r="EW1031" s="37"/>
      <c r="EX1031" s="37"/>
      <c r="EY1031" s="37"/>
      <c r="EZ1031" s="37"/>
      <c r="FA1031" s="37"/>
      <c r="FB1031" s="37"/>
      <c r="FC1031" s="37"/>
      <c r="FD1031" s="37"/>
      <c r="FE1031" s="37"/>
      <c r="FF1031" s="37"/>
      <c r="FG1031" s="37"/>
      <c r="FH1031" s="37"/>
      <c r="FI1031" s="37"/>
      <c r="FJ1031" s="37"/>
      <c r="FK1031" s="37"/>
      <c r="FL1031" s="37"/>
      <c r="FM1031" s="37"/>
      <c r="FN1031" s="37"/>
      <c r="FO1031" s="37"/>
      <c r="FP1031" s="37"/>
      <c r="FQ1031" s="37"/>
      <c r="FR1031" s="37"/>
      <c r="FS1031" s="37"/>
      <c r="FT1031" s="37"/>
      <c r="FU1031" s="37"/>
      <c r="FV1031" s="37"/>
      <c r="FW1031" s="37"/>
      <c r="FX1031" s="37"/>
      <c r="FY1031" s="37"/>
      <c r="FZ1031" s="37"/>
      <c r="GA1031" s="37"/>
      <c r="GB1031" s="37"/>
      <c r="GC1031" s="37"/>
      <c r="GD1031" s="37"/>
      <c r="GE1031" s="37"/>
      <c r="GF1031" s="37"/>
      <c r="GG1031" s="37"/>
      <c r="GH1031" s="37"/>
      <c r="GI1031" s="37"/>
      <c r="GJ1031" s="37"/>
      <c r="GK1031" s="37"/>
      <c r="GL1031" s="37"/>
      <c r="GM1031" s="37"/>
      <c r="GN1031" s="37"/>
      <c r="GO1031" s="37"/>
      <c r="GP1031" s="37"/>
      <c r="GQ1031" s="37"/>
      <c r="GR1031" s="37"/>
      <c r="GS1031" s="37"/>
      <c r="GT1031" s="37"/>
      <c r="GU1031" s="37"/>
      <c r="GV1031" s="37"/>
      <c r="GW1031" s="37"/>
      <c r="GX1031" s="37"/>
      <c r="GY1031" s="37"/>
      <c r="GZ1031" s="37"/>
      <c r="HA1031" s="37"/>
    </row>
    <row r="1032" spans="1:209" s="39" customFormat="1" x14ac:dyDescent="0.25">
      <c r="A1032" s="50"/>
      <c r="B1032" s="124"/>
      <c r="C1032" s="125"/>
      <c r="D1032" s="20"/>
      <c r="E1032" s="20"/>
      <c r="F1032" s="20"/>
      <c r="G1032" s="37"/>
      <c r="H1032" s="37"/>
      <c r="I1032" s="37"/>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7"/>
      <c r="AF1032" s="37"/>
      <c r="AG1032" s="37"/>
      <c r="AH1032" s="37"/>
      <c r="AI1032" s="37"/>
      <c r="AJ1032" s="37"/>
      <c r="AK1032" s="37"/>
      <c r="AL1032" s="37"/>
      <c r="AM1032" s="37"/>
      <c r="AN1032" s="37"/>
      <c r="AO1032" s="37"/>
      <c r="AP1032" s="37"/>
      <c r="AQ1032" s="37"/>
      <c r="AR1032" s="37"/>
      <c r="AS1032" s="37"/>
      <c r="AT1032" s="37"/>
      <c r="AU1032" s="37"/>
      <c r="AV1032" s="37"/>
      <c r="AW1032" s="37"/>
      <c r="AX1032" s="37"/>
      <c r="AY1032" s="37"/>
      <c r="AZ1032" s="37"/>
      <c r="BA1032" s="37"/>
      <c r="BB1032" s="37"/>
      <c r="BC1032" s="37"/>
      <c r="BD1032" s="37"/>
      <c r="BE1032" s="37"/>
      <c r="BF1032" s="37"/>
      <c r="BG1032" s="37"/>
      <c r="BH1032" s="37"/>
      <c r="BI1032" s="37"/>
      <c r="BJ1032" s="37"/>
      <c r="BK1032" s="37"/>
      <c r="BL1032" s="37"/>
      <c r="BM1032" s="37"/>
      <c r="BN1032" s="37"/>
      <c r="BO1032" s="37"/>
      <c r="BP1032" s="37"/>
      <c r="BQ1032" s="37"/>
      <c r="BR1032" s="37"/>
      <c r="BS1032" s="37"/>
      <c r="BT1032" s="37"/>
      <c r="BU1032" s="37"/>
      <c r="BV1032" s="37"/>
      <c r="BW1032" s="37"/>
      <c r="BX1032" s="37"/>
      <c r="BY1032" s="37"/>
      <c r="BZ1032" s="37"/>
      <c r="CA1032" s="37"/>
      <c r="CB1032" s="37"/>
      <c r="CC1032" s="37"/>
      <c r="CD1032" s="37"/>
      <c r="CE1032" s="37"/>
      <c r="CF1032" s="37"/>
      <c r="CG1032" s="37"/>
      <c r="CH1032" s="37"/>
      <c r="CI1032" s="37"/>
      <c r="CJ1032" s="37"/>
      <c r="CK1032" s="37"/>
      <c r="CL1032" s="37"/>
      <c r="CM1032" s="37"/>
      <c r="CN1032" s="37"/>
      <c r="CO1032" s="37"/>
      <c r="CP1032" s="37"/>
      <c r="CQ1032" s="37"/>
      <c r="CR1032" s="37"/>
      <c r="CS1032" s="37"/>
      <c r="CT1032" s="37"/>
      <c r="CU1032" s="37"/>
      <c r="CV1032" s="37"/>
      <c r="CW1032" s="37"/>
      <c r="CX1032" s="37"/>
      <c r="CY1032" s="37"/>
      <c r="CZ1032" s="37"/>
      <c r="DA1032" s="37"/>
      <c r="DB1032" s="37"/>
      <c r="DC1032" s="37"/>
      <c r="DD1032" s="37"/>
      <c r="DE1032" s="37"/>
      <c r="DF1032" s="37"/>
      <c r="DG1032" s="37"/>
      <c r="DH1032" s="37"/>
      <c r="DI1032" s="37"/>
      <c r="DJ1032" s="37"/>
      <c r="DK1032" s="37"/>
      <c r="DL1032" s="37"/>
      <c r="DM1032" s="37"/>
      <c r="DN1032" s="37"/>
      <c r="DO1032" s="37"/>
      <c r="DP1032" s="37"/>
      <c r="DQ1032" s="37"/>
      <c r="DR1032" s="37"/>
      <c r="DS1032" s="37"/>
      <c r="DT1032" s="37"/>
      <c r="DU1032" s="37"/>
      <c r="DV1032" s="37"/>
      <c r="DW1032" s="37"/>
      <c r="DX1032" s="37"/>
      <c r="DY1032" s="37"/>
      <c r="DZ1032" s="37"/>
      <c r="EA1032" s="37"/>
      <c r="EB1032" s="37"/>
      <c r="EC1032" s="37"/>
      <c r="ED1032" s="37"/>
      <c r="EE1032" s="37"/>
      <c r="EF1032" s="37"/>
      <c r="EG1032" s="37"/>
      <c r="EH1032" s="37"/>
      <c r="EI1032" s="37"/>
      <c r="EJ1032" s="37"/>
      <c r="EK1032" s="37"/>
      <c r="EL1032" s="37"/>
      <c r="EM1032" s="37"/>
      <c r="EN1032" s="37"/>
      <c r="EO1032" s="37"/>
      <c r="EP1032" s="37"/>
      <c r="EQ1032" s="37"/>
      <c r="ER1032" s="37"/>
      <c r="ES1032" s="37"/>
      <c r="ET1032" s="37"/>
      <c r="EU1032" s="37"/>
      <c r="EV1032" s="37"/>
      <c r="EW1032" s="37"/>
      <c r="EX1032" s="37"/>
      <c r="EY1032" s="37"/>
      <c r="EZ1032" s="37"/>
      <c r="FA1032" s="37"/>
      <c r="FB1032" s="37"/>
      <c r="FC1032" s="37"/>
      <c r="FD1032" s="37"/>
      <c r="FE1032" s="37"/>
      <c r="FF1032" s="37"/>
      <c r="FG1032" s="37"/>
      <c r="FH1032" s="37"/>
      <c r="FI1032" s="37"/>
      <c r="FJ1032" s="37"/>
      <c r="FK1032" s="37"/>
      <c r="FL1032" s="37"/>
      <c r="FM1032" s="37"/>
      <c r="FN1032" s="37"/>
      <c r="FO1032" s="37"/>
      <c r="FP1032" s="37"/>
      <c r="FQ1032" s="37"/>
      <c r="FR1032" s="37"/>
      <c r="FS1032" s="37"/>
      <c r="FT1032" s="37"/>
      <c r="FU1032" s="37"/>
      <c r="FV1032" s="37"/>
      <c r="FW1032" s="37"/>
      <c r="FX1032" s="37"/>
      <c r="FY1032" s="37"/>
      <c r="FZ1032" s="37"/>
      <c r="GA1032" s="37"/>
      <c r="GB1032" s="37"/>
      <c r="GC1032" s="37"/>
      <c r="GD1032" s="37"/>
      <c r="GE1032" s="37"/>
      <c r="GF1032" s="37"/>
      <c r="GG1032" s="37"/>
      <c r="GH1032" s="37"/>
      <c r="GI1032" s="37"/>
      <c r="GJ1032" s="37"/>
      <c r="GK1032" s="37"/>
      <c r="GL1032" s="37"/>
      <c r="GM1032" s="37"/>
      <c r="GN1032" s="37"/>
      <c r="GO1032" s="37"/>
      <c r="GP1032" s="37"/>
      <c r="GQ1032" s="37"/>
      <c r="GR1032" s="37"/>
      <c r="GS1032" s="37"/>
      <c r="GT1032" s="37"/>
      <c r="GU1032" s="37"/>
      <c r="GV1032" s="37"/>
      <c r="GW1032" s="37"/>
      <c r="GX1032" s="37"/>
      <c r="GY1032" s="37"/>
      <c r="GZ1032" s="37"/>
      <c r="HA1032" s="37"/>
    </row>
    <row r="1033" spans="1:209" s="39" customFormat="1" x14ac:dyDescent="0.25">
      <c r="A1033" s="50"/>
      <c r="B1033" s="124"/>
      <c r="C1033" s="125"/>
      <c r="D1033" s="20"/>
      <c r="E1033" s="20"/>
      <c r="F1033" s="20"/>
      <c r="G1033" s="37"/>
      <c r="H1033" s="37"/>
      <c r="I1033" s="37"/>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37"/>
      <c r="AI1033" s="37"/>
      <c r="AJ1033" s="37"/>
      <c r="AK1033" s="37"/>
      <c r="AL1033" s="37"/>
      <c r="AM1033" s="37"/>
      <c r="AN1033" s="37"/>
      <c r="AO1033" s="37"/>
      <c r="AP1033" s="37"/>
      <c r="AQ1033" s="37"/>
      <c r="AR1033" s="37"/>
      <c r="AS1033" s="37"/>
      <c r="AT1033" s="37"/>
      <c r="AU1033" s="37"/>
      <c r="AV1033" s="37"/>
      <c r="AW1033" s="37"/>
      <c r="AX1033" s="37"/>
      <c r="AY1033" s="37"/>
      <c r="AZ1033" s="37"/>
      <c r="BA1033" s="37"/>
      <c r="BB1033" s="37"/>
      <c r="BC1033" s="37"/>
      <c r="BD1033" s="37"/>
      <c r="BE1033" s="37"/>
      <c r="BF1033" s="37"/>
      <c r="BG1033" s="37"/>
      <c r="BH1033" s="37"/>
      <c r="BI1033" s="37"/>
      <c r="BJ1033" s="37"/>
      <c r="BK1033" s="37"/>
      <c r="BL1033" s="37"/>
      <c r="BM1033" s="37"/>
      <c r="BN1033" s="37"/>
      <c r="BO1033" s="37"/>
      <c r="BP1033" s="37"/>
      <c r="BQ1033" s="37"/>
      <c r="BR1033" s="37"/>
      <c r="BS1033" s="37"/>
      <c r="BT1033" s="37"/>
      <c r="BU1033" s="37"/>
      <c r="BV1033" s="37"/>
      <c r="BW1033" s="37"/>
      <c r="BX1033" s="37"/>
      <c r="BY1033" s="37"/>
      <c r="BZ1033" s="37"/>
      <c r="CA1033" s="37"/>
      <c r="CB1033" s="37"/>
      <c r="CC1033" s="37"/>
      <c r="CD1033" s="37"/>
      <c r="CE1033" s="37"/>
      <c r="CF1033" s="37"/>
      <c r="CG1033" s="37"/>
      <c r="CH1033" s="37"/>
      <c r="CI1033" s="37"/>
      <c r="CJ1033" s="37"/>
      <c r="CK1033" s="37"/>
      <c r="CL1033" s="37"/>
      <c r="CM1033" s="37"/>
      <c r="CN1033" s="37"/>
      <c r="CO1033" s="37"/>
      <c r="CP1033" s="37"/>
      <c r="CQ1033" s="37"/>
      <c r="CR1033" s="37"/>
      <c r="CS1033" s="37"/>
      <c r="CT1033" s="37"/>
      <c r="CU1033" s="37"/>
      <c r="CV1033" s="37"/>
      <c r="CW1033" s="37"/>
      <c r="CX1033" s="37"/>
      <c r="CY1033" s="37"/>
      <c r="CZ1033" s="37"/>
      <c r="DA1033" s="37"/>
      <c r="DB1033" s="37"/>
      <c r="DC1033" s="37"/>
      <c r="DD1033" s="37"/>
      <c r="DE1033" s="37"/>
      <c r="DF1033" s="37"/>
      <c r="DG1033" s="37"/>
      <c r="DH1033" s="37"/>
      <c r="DI1033" s="37"/>
      <c r="DJ1033" s="37"/>
      <c r="DK1033" s="37"/>
      <c r="DL1033" s="37"/>
      <c r="DM1033" s="37"/>
      <c r="DN1033" s="37"/>
      <c r="DO1033" s="37"/>
      <c r="DP1033" s="37"/>
      <c r="DQ1033" s="37"/>
      <c r="DR1033" s="37"/>
      <c r="DS1033" s="37"/>
      <c r="DT1033" s="37"/>
      <c r="DU1033" s="37"/>
      <c r="DV1033" s="37"/>
      <c r="DW1033" s="37"/>
      <c r="DX1033" s="37"/>
      <c r="DY1033" s="37"/>
      <c r="DZ1033" s="37"/>
      <c r="EA1033" s="37"/>
      <c r="EB1033" s="37"/>
      <c r="EC1033" s="37"/>
      <c r="ED1033" s="37"/>
      <c r="EE1033" s="37"/>
      <c r="EF1033" s="37"/>
      <c r="EG1033" s="37"/>
      <c r="EH1033" s="37"/>
      <c r="EI1033" s="37"/>
      <c r="EJ1033" s="37"/>
      <c r="EK1033" s="37"/>
      <c r="EL1033" s="37"/>
      <c r="EM1033" s="37"/>
      <c r="EN1033" s="37"/>
      <c r="EO1033" s="37"/>
      <c r="EP1033" s="37"/>
      <c r="EQ1033" s="37"/>
      <c r="ER1033" s="37"/>
      <c r="ES1033" s="37"/>
      <c r="ET1033" s="37"/>
      <c r="EU1033" s="37"/>
      <c r="EV1033" s="37"/>
      <c r="EW1033" s="37"/>
      <c r="EX1033" s="37"/>
      <c r="EY1033" s="37"/>
      <c r="EZ1033" s="37"/>
      <c r="FA1033" s="37"/>
      <c r="FB1033" s="37"/>
      <c r="FC1033" s="37"/>
      <c r="FD1033" s="37"/>
      <c r="FE1033" s="37"/>
      <c r="FF1033" s="37"/>
      <c r="FG1033" s="37"/>
      <c r="FH1033" s="37"/>
      <c r="FI1033" s="37"/>
      <c r="FJ1033" s="37"/>
      <c r="FK1033" s="37"/>
      <c r="FL1033" s="37"/>
      <c r="FM1033" s="37"/>
      <c r="FN1033" s="37"/>
      <c r="FO1033" s="37"/>
      <c r="FP1033" s="37"/>
      <c r="FQ1033" s="37"/>
      <c r="FR1033" s="37"/>
      <c r="FS1033" s="37"/>
      <c r="FT1033" s="37"/>
      <c r="FU1033" s="37"/>
      <c r="FV1033" s="37"/>
      <c r="FW1033" s="37"/>
      <c r="FX1033" s="37"/>
      <c r="FY1033" s="37"/>
      <c r="FZ1033" s="37"/>
      <c r="GA1033" s="37"/>
      <c r="GB1033" s="37"/>
      <c r="GC1033" s="37"/>
      <c r="GD1033" s="37"/>
      <c r="GE1033" s="37"/>
      <c r="GF1033" s="37"/>
      <c r="GG1033" s="37"/>
      <c r="GH1033" s="37"/>
      <c r="GI1033" s="37"/>
      <c r="GJ1033" s="37"/>
      <c r="GK1033" s="37"/>
      <c r="GL1033" s="37"/>
      <c r="GM1033" s="37"/>
      <c r="GN1033" s="37"/>
      <c r="GO1033" s="37"/>
      <c r="GP1033" s="37"/>
      <c r="GQ1033" s="37"/>
      <c r="GR1033" s="37"/>
      <c r="GS1033" s="37"/>
      <c r="GT1033" s="37"/>
      <c r="GU1033" s="37"/>
      <c r="GV1033" s="37"/>
      <c r="GW1033" s="37"/>
      <c r="GX1033" s="37"/>
      <c r="GY1033" s="37"/>
      <c r="GZ1033" s="37"/>
      <c r="HA1033" s="37"/>
    </row>
    <row r="1034" spans="1:209" s="39" customFormat="1" x14ac:dyDescent="0.25">
      <c r="A1034" s="50"/>
      <c r="B1034" s="124"/>
      <c r="C1034" s="125"/>
      <c r="D1034" s="20"/>
      <c r="E1034" s="20"/>
      <c r="F1034" s="20"/>
      <c r="G1034" s="37"/>
      <c r="H1034" s="37"/>
      <c r="I1034" s="37"/>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7"/>
      <c r="AF1034" s="37"/>
      <c r="AG1034" s="37"/>
      <c r="AH1034" s="37"/>
      <c r="AI1034" s="37"/>
      <c r="AJ1034" s="37"/>
      <c r="AK1034" s="37"/>
      <c r="AL1034" s="37"/>
      <c r="AM1034" s="37"/>
      <c r="AN1034" s="37"/>
      <c r="AO1034" s="37"/>
      <c r="AP1034" s="37"/>
      <c r="AQ1034" s="37"/>
      <c r="AR1034" s="37"/>
      <c r="AS1034" s="37"/>
      <c r="AT1034" s="37"/>
      <c r="AU1034" s="37"/>
      <c r="AV1034" s="37"/>
      <c r="AW1034" s="37"/>
      <c r="AX1034" s="37"/>
      <c r="AY1034" s="37"/>
      <c r="AZ1034" s="37"/>
      <c r="BA1034" s="37"/>
      <c r="BB1034" s="37"/>
      <c r="BC1034" s="37"/>
      <c r="BD1034" s="37"/>
      <c r="BE1034" s="37"/>
      <c r="BF1034" s="37"/>
      <c r="BG1034" s="37"/>
      <c r="BH1034" s="37"/>
      <c r="BI1034" s="37"/>
      <c r="BJ1034" s="37"/>
      <c r="BK1034" s="37"/>
      <c r="BL1034" s="37"/>
      <c r="BM1034" s="37"/>
      <c r="BN1034" s="37"/>
      <c r="BO1034" s="37"/>
      <c r="BP1034" s="37"/>
      <c r="BQ1034" s="37"/>
      <c r="BR1034" s="37"/>
      <c r="BS1034" s="37"/>
      <c r="BT1034" s="37"/>
      <c r="BU1034" s="37"/>
      <c r="BV1034" s="37"/>
      <c r="BW1034" s="37"/>
      <c r="BX1034" s="37"/>
      <c r="BY1034" s="37"/>
      <c r="BZ1034" s="37"/>
      <c r="CA1034" s="37"/>
      <c r="CB1034" s="37"/>
      <c r="CC1034" s="37"/>
      <c r="CD1034" s="37"/>
      <c r="CE1034" s="37"/>
      <c r="CF1034" s="37"/>
      <c r="CG1034" s="37"/>
      <c r="CH1034" s="37"/>
      <c r="CI1034" s="37"/>
      <c r="CJ1034" s="37"/>
      <c r="CK1034" s="37"/>
      <c r="CL1034" s="37"/>
      <c r="CM1034" s="37"/>
      <c r="CN1034" s="37"/>
      <c r="CO1034" s="37"/>
      <c r="CP1034" s="37"/>
      <c r="CQ1034" s="37"/>
      <c r="CR1034" s="37"/>
      <c r="CS1034" s="37"/>
      <c r="CT1034" s="37"/>
      <c r="CU1034" s="37"/>
      <c r="CV1034" s="37"/>
      <c r="CW1034" s="37"/>
      <c r="CX1034" s="37"/>
      <c r="CY1034" s="37"/>
      <c r="CZ1034" s="37"/>
      <c r="DA1034" s="37"/>
      <c r="DB1034" s="37"/>
      <c r="DC1034" s="37"/>
      <c r="DD1034" s="37"/>
      <c r="DE1034" s="37"/>
      <c r="DF1034" s="37"/>
      <c r="DG1034" s="37"/>
      <c r="DH1034" s="37"/>
      <c r="DI1034" s="37"/>
      <c r="DJ1034" s="37"/>
      <c r="DK1034" s="37"/>
      <c r="DL1034" s="37"/>
      <c r="DM1034" s="37"/>
      <c r="DN1034" s="37"/>
      <c r="DO1034" s="37"/>
      <c r="DP1034" s="37"/>
      <c r="DQ1034" s="37"/>
      <c r="DR1034" s="37"/>
      <c r="DS1034" s="37"/>
      <c r="DT1034" s="37"/>
      <c r="DU1034" s="37"/>
      <c r="DV1034" s="37"/>
      <c r="DW1034" s="37"/>
      <c r="DX1034" s="37"/>
      <c r="DY1034" s="37"/>
      <c r="DZ1034" s="37"/>
      <c r="EA1034" s="37"/>
      <c r="EB1034" s="37"/>
      <c r="EC1034" s="37"/>
      <c r="ED1034" s="37"/>
      <c r="EE1034" s="37"/>
      <c r="EF1034" s="37"/>
      <c r="EG1034" s="37"/>
      <c r="EH1034" s="37"/>
      <c r="EI1034" s="37"/>
      <c r="EJ1034" s="37"/>
      <c r="EK1034" s="37"/>
      <c r="EL1034" s="37"/>
      <c r="EM1034" s="37"/>
      <c r="EN1034" s="37"/>
      <c r="EO1034" s="37"/>
      <c r="EP1034" s="37"/>
      <c r="EQ1034" s="37"/>
      <c r="ER1034" s="37"/>
      <c r="ES1034" s="37"/>
      <c r="ET1034" s="37"/>
      <c r="EU1034" s="37"/>
      <c r="EV1034" s="37"/>
      <c r="EW1034" s="37"/>
      <c r="EX1034" s="37"/>
      <c r="EY1034" s="37"/>
      <c r="EZ1034" s="37"/>
      <c r="FA1034" s="37"/>
      <c r="FB1034" s="37"/>
      <c r="FC1034" s="37"/>
      <c r="FD1034" s="37"/>
      <c r="FE1034" s="37"/>
      <c r="FF1034" s="37"/>
      <c r="FG1034" s="37"/>
      <c r="FH1034" s="37"/>
      <c r="FI1034" s="37"/>
      <c r="FJ1034" s="37"/>
      <c r="FK1034" s="37"/>
      <c r="FL1034" s="37"/>
      <c r="FM1034" s="37"/>
      <c r="FN1034" s="37"/>
      <c r="FO1034" s="37"/>
      <c r="FP1034" s="37"/>
      <c r="FQ1034" s="37"/>
      <c r="FR1034" s="37"/>
      <c r="FS1034" s="37"/>
      <c r="FT1034" s="37"/>
      <c r="FU1034" s="37"/>
      <c r="FV1034" s="37"/>
      <c r="FW1034" s="37"/>
      <c r="FX1034" s="37"/>
      <c r="FY1034" s="37"/>
      <c r="FZ1034" s="37"/>
      <c r="GA1034" s="37"/>
      <c r="GB1034" s="37"/>
      <c r="GC1034" s="37"/>
      <c r="GD1034" s="37"/>
      <c r="GE1034" s="37"/>
      <c r="GF1034" s="37"/>
      <c r="GG1034" s="37"/>
      <c r="GH1034" s="37"/>
      <c r="GI1034" s="37"/>
      <c r="GJ1034" s="37"/>
      <c r="GK1034" s="37"/>
      <c r="GL1034" s="37"/>
      <c r="GM1034" s="37"/>
      <c r="GN1034" s="37"/>
      <c r="GO1034" s="37"/>
      <c r="GP1034" s="37"/>
      <c r="GQ1034" s="37"/>
      <c r="GR1034" s="37"/>
      <c r="GS1034" s="37"/>
      <c r="GT1034" s="37"/>
      <c r="GU1034" s="37"/>
      <c r="GV1034" s="37"/>
      <c r="GW1034" s="37"/>
      <c r="GX1034" s="37"/>
      <c r="GY1034" s="37"/>
      <c r="GZ1034" s="37"/>
      <c r="HA1034" s="37"/>
    </row>
    <row r="1035" spans="1:209" s="39" customFormat="1" x14ac:dyDescent="0.25">
      <c r="A1035" s="50"/>
      <c r="B1035" s="124"/>
      <c r="C1035" s="125"/>
      <c r="D1035" s="20"/>
      <c r="E1035" s="20"/>
      <c r="F1035" s="20"/>
      <c r="G1035" s="37"/>
      <c r="H1035" s="37"/>
      <c r="I1035" s="37"/>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7"/>
      <c r="AF1035" s="37"/>
      <c r="AG1035" s="37"/>
      <c r="AH1035" s="37"/>
      <c r="AI1035" s="37"/>
      <c r="AJ1035" s="37"/>
      <c r="AK1035" s="37"/>
      <c r="AL1035" s="37"/>
      <c r="AM1035" s="37"/>
      <c r="AN1035" s="37"/>
      <c r="AO1035" s="37"/>
      <c r="AP1035" s="37"/>
      <c r="AQ1035" s="37"/>
      <c r="AR1035" s="37"/>
      <c r="AS1035" s="37"/>
      <c r="AT1035" s="37"/>
      <c r="AU1035" s="37"/>
      <c r="AV1035" s="37"/>
      <c r="AW1035" s="37"/>
      <c r="AX1035" s="37"/>
      <c r="AY1035" s="37"/>
      <c r="AZ1035" s="37"/>
      <c r="BA1035" s="37"/>
      <c r="BB1035" s="37"/>
      <c r="BC1035" s="37"/>
      <c r="BD1035" s="37"/>
      <c r="BE1035" s="37"/>
      <c r="BF1035" s="37"/>
      <c r="BG1035" s="37"/>
      <c r="BH1035" s="37"/>
      <c r="BI1035" s="37"/>
      <c r="BJ1035" s="37"/>
      <c r="BK1035" s="37"/>
      <c r="BL1035" s="37"/>
      <c r="BM1035" s="37"/>
      <c r="BN1035" s="37"/>
      <c r="BO1035" s="37"/>
      <c r="BP1035" s="37"/>
      <c r="BQ1035" s="37"/>
      <c r="BR1035" s="37"/>
      <c r="BS1035" s="37"/>
      <c r="BT1035" s="37"/>
      <c r="BU1035" s="37"/>
      <c r="BV1035" s="37"/>
      <c r="BW1035" s="37"/>
      <c r="BX1035" s="37"/>
      <c r="BY1035" s="37"/>
      <c r="BZ1035" s="37"/>
      <c r="CA1035" s="37"/>
      <c r="CB1035" s="37"/>
      <c r="CC1035" s="37"/>
      <c r="CD1035" s="37"/>
      <c r="CE1035" s="37"/>
      <c r="CF1035" s="37"/>
      <c r="CG1035" s="37"/>
      <c r="CH1035" s="37"/>
      <c r="CI1035" s="37"/>
      <c r="CJ1035" s="37"/>
      <c r="CK1035" s="37"/>
      <c r="CL1035" s="37"/>
      <c r="CM1035" s="37"/>
      <c r="CN1035" s="37"/>
      <c r="CO1035" s="37"/>
      <c r="CP1035" s="37"/>
      <c r="CQ1035" s="37"/>
      <c r="CR1035" s="37"/>
      <c r="CS1035" s="37"/>
      <c r="CT1035" s="37"/>
      <c r="CU1035" s="37"/>
      <c r="CV1035" s="37"/>
      <c r="CW1035" s="37"/>
      <c r="CX1035" s="37"/>
      <c r="CY1035" s="37"/>
      <c r="CZ1035" s="37"/>
      <c r="DA1035" s="37"/>
      <c r="DB1035" s="37"/>
      <c r="DC1035" s="37"/>
      <c r="DD1035" s="37"/>
      <c r="DE1035" s="37"/>
      <c r="DF1035" s="37"/>
      <c r="DG1035" s="37"/>
      <c r="DH1035" s="37"/>
      <c r="DI1035" s="37"/>
      <c r="DJ1035" s="37"/>
      <c r="DK1035" s="37"/>
      <c r="DL1035" s="37"/>
      <c r="DM1035" s="37"/>
      <c r="DN1035" s="37"/>
      <c r="DO1035" s="37"/>
      <c r="DP1035" s="37"/>
      <c r="DQ1035" s="37"/>
      <c r="DR1035" s="37"/>
      <c r="DS1035" s="37"/>
      <c r="DT1035" s="37"/>
      <c r="DU1035" s="37"/>
      <c r="DV1035" s="37"/>
      <c r="DW1035" s="37"/>
      <c r="DX1035" s="37"/>
      <c r="DY1035" s="37"/>
      <c r="DZ1035" s="37"/>
      <c r="EA1035" s="37"/>
      <c r="EB1035" s="37"/>
      <c r="EC1035" s="37"/>
      <c r="ED1035" s="37"/>
      <c r="EE1035" s="37"/>
      <c r="EF1035" s="37"/>
      <c r="EG1035" s="37"/>
      <c r="EH1035" s="37"/>
      <c r="EI1035" s="37"/>
      <c r="EJ1035" s="37"/>
      <c r="EK1035" s="37"/>
      <c r="EL1035" s="37"/>
      <c r="EM1035" s="37"/>
      <c r="EN1035" s="37"/>
      <c r="EO1035" s="37"/>
      <c r="EP1035" s="37"/>
      <c r="EQ1035" s="37"/>
      <c r="ER1035" s="37"/>
      <c r="ES1035" s="37"/>
      <c r="ET1035" s="37"/>
      <c r="EU1035" s="37"/>
      <c r="EV1035" s="37"/>
      <c r="EW1035" s="37"/>
      <c r="EX1035" s="37"/>
      <c r="EY1035" s="37"/>
      <c r="EZ1035" s="37"/>
      <c r="FA1035" s="37"/>
      <c r="FB1035" s="37"/>
      <c r="FC1035" s="37"/>
      <c r="FD1035" s="37"/>
      <c r="FE1035" s="37"/>
      <c r="FF1035" s="37"/>
      <c r="FG1035" s="37"/>
      <c r="FH1035" s="37"/>
      <c r="FI1035" s="37"/>
      <c r="FJ1035" s="37"/>
      <c r="FK1035" s="37"/>
      <c r="FL1035" s="37"/>
      <c r="FM1035" s="37"/>
      <c r="FN1035" s="37"/>
      <c r="FO1035" s="37"/>
      <c r="FP1035" s="37"/>
      <c r="FQ1035" s="37"/>
      <c r="FR1035" s="37"/>
      <c r="FS1035" s="37"/>
      <c r="FT1035" s="37"/>
      <c r="FU1035" s="37"/>
      <c r="FV1035" s="37"/>
      <c r="FW1035" s="37"/>
      <c r="FX1035" s="37"/>
      <c r="FY1035" s="37"/>
      <c r="FZ1035" s="37"/>
      <c r="GA1035" s="37"/>
      <c r="GB1035" s="37"/>
      <c r="GC1035" s="37"/>
      <c r="GD1035" s="37"/>
      <c r="GE1035" s="37"/>
      <c r="GF1035" s="37"/>
      <c r="GG1035" s="37"/>
      <c r="GH1035" s="37"/>
      <c r="GI1035" s="37"/>
      <c r="GJ1035" s="37"/>
      <c r="GK1035" s="37"/>
      <c r="GL1035" s="37"/>
      <c r="GM1035" s="37"/>
      <c r="GN1035" s="37"/>
      <c r="GO1035" s="37"/>
      <c r="GP1035" s="37"/>
      <c r="GQ1035" s="37"/>
      <c r="GR1035" s="37"/>
      <c r="GS1035" s="37"/>
      <c r="GT1035" s="37"/>
      <c r="GU1035" s="37"/>
      <c r="GV1035" s="37"/>
      <c r="GW1035" s="37"/>
      <c r="GX1035" s="37"/>
      <c r="GY1035" s="37"/>
      <c r="GZ1035" s="37"/>
      <c r="HA1035" s="37"/>
    </row>
    <row r="1036" spans="1:209" s="39" customFormat="1" x14ac:dyDescent="0.25">
      <c r="A1036" s="50"/>
      <c r="B1036" s="124"/>
      <c r="C1036" s="125"/>
      <c r="D1036" s="20"/>
      <c r="E1036" s="20"/>
      <c r="F1036" s="20"/>
      <c r="G1036" s="37"/>
      <c r="H1036" s="37"/>
      <c r="I1036" s="37"/>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c r="AJ1036" s="37"/>
      <c r="AK1036" s="37"/>
      <c r="AL1036" s="37"/>
      <c r="AM1036" s="37"/>
      <c r="AN1036" s="37"/>
      <c r="AO1036" s="37"/>
      <c r="AP1036" s="37"/>
      <c r="AQ1036" s="37"/>
      <c r="AR1036" s="37"/>
      <c r="AS1036" s="37"/>
      <c r="AT1036" s="37"/>
      <c r="AU1036" s="37"/>
      <c r="AV1036" s="37"/>
      <c r="AW1036" s="37"/>
      <c r="AX1036" s="37"/>
      <c r="AY1036" s="37"/>
      <c r="AZ1036" s="37"/>
      <c r="BA1036" s="37"/>
      <c r="BB1036" s="37"/>
      <c r="BC1036" s="37"/>
      <c r="BD1036" s="37"/>
      <c r="BE1036" s="37"/>
      <c r="BF1036" s="37"/>
      <c r="BG1036" s="37"/>
      <c r="BH1036" s="37"/>
      <c r="BI1036" s="37"/>
      <c r="BJ1036" s="37"/>
      <c r="BK1036" s="37"/>
      <c r="BL1036" s="37"/>
      <c r="BM1036" s="37"/>
      <c r="BN1036" s="37"/>
      <c r="BO1036" s="37"/>
      <c r="BP1036" s="37"/>
      <c r="BQ1036" s="37"/>
      <c r="BR1036" s="37"/>
      <c r="BS1036" s="37"/>
      <c r="BT1036" s="37"/>
      <c r="BU1036" s="37"/>
      <c r="BV1036" s="37"/>
      <c r="BW1036" s="37"/>
      <c r="BX1036" s="37"/>
      <c r="BY1036" s="37"/>
      <c r="BZ1036" s="37"/>
      <c r="CA1036" s="37"/>
      <c r="CB1036" s="37"/>
      <c r="CC1036" s="37"/>
      <c r="CD1036" s="37"/>
      <c r="CE1036" s="37"/>
      <c r="CF1036" s="37"/>
      <c r="CG1036" s="37"/>
      <c r="CH1036" s="37"/>
      <c r="CI1036" s="37"/>
      <c r="CJ1036" s="37"/>
      <c r="CK1036" s="37"/>
      <c r="CL1036" s="37"/>
      <c r="CM1036" s="37"/>
      <c r="CN1036" s="37"/>
      <c r="CO1036" s="37"/>
      <c r="CP1036" s="37"/>
      <c r="CQ1036" s="37"/>
      <c r="CR1036" s="37"/>
      <c r="CS1036" s="37"/>
      <c r="CT1036" s="37"/>
      <c r="CU1036" s="37"/>
      <c r="CV1036" s="37"/>
      <c r="CW1036" s="37"/>
      <c r="CX1036" s="37"/>
      <c r="CY1036" s="37"/>
      <c r="CZ1036" s="37"/>
      <c r="DA1036" s="37"/>
      <c r="DB1036" s="37"/>
      <c r="DC1036" s="37"/>
      <c r="DD1036" s="37"/>
      <c r="DE1036" s="37"/>
      <c r="DF1036" s="37"/>
      <c r="DG1036" s="37"/>
      <c r="DH1036" s="37"/>
      <c r="DI1036" s="37"/>
      <c r="DJ1036" s="37"/>
      <c r="DK1036" s="37"/>
      <c r="DL1036" s="37"/>
      <c r="DM1036" s="37"/>
      <c r="DN1036" s="37"/>
      <c r="DO1036" s="37"/>
      <c r="DP1036" s="37"/>
      <c r="DQ1036" s="37"/>
      <c r="DR1036" s="37"/>
      <c r="DS1036" s="37"/>
      <c r="DT1036" s="37"/>
      <c r="DU1036" s="37"/>
      <c r="DV1036" s="37"/>
      <c r="DW1036" s="37"/>
      <c r="DX1036" s="37"/>
      <c r="DY1036" s="37"/>
      <c r="DZ1036" s="37"/>
      <c r="EA1036" s="37"/>
      <c r="EB1036" s="37"/>
      <c r="EC1036" s="37"/>
      <c r="ED1036" s="37"/>
      <c r="EE1036" s="37"/>
      <c r="EF1036" s="37"/>
      <c r="EG1036" s="37"/>
      <c r="EH1036" s="37"/>
      <c r="EI1036" s="37"/>
      <c r="EJ1036" s="37"/>
      <c r="EK1036" s="37"/>
      <c r="EL1036" s="37"/>
      <c r="EM1036" s="37"/>
      <c r="EN1036" s="37"/>
      <c r="EO1036" s="37"/>
      <c r="EP1036" s="37"/>
      <c r="EQ1036" s="37"/>
      <c r="ER1036" s="37"/>
      <c r="ES1036" s="37"/>
      <c r="ET1036" s="37"/>
      <c r="EU1036" s="37"/>
      <c r="EV1036" s="37"/>
      <c r="EW1036" s="37"/>
      <c r="EX1036" s="37"/>
      <c r="EY1036" s="37"/>
      <c r="EZ1036" s="37"/>
      <c r="FA1036" s="37"/>
      <c r="FB1036" s="37"/>
      <c r="FC1036" s="37"/>
      <c r="FD1036" s="37"/>
      <c r="FE1036" s="37"/>
      <c r="FF1036" s="37"/>
      <c r="FG1036" s="37"/>
      <c r="FH1036" s="37"/>
      <c r="FI1036" s="37"/>
      <c r="FJ1036" s="37"/>
      <c r="FK1036" s="37"/>
      <c r="FL1036" s="37"/>
      <c r="FM1036" s="37"/>
      <c r="FN1036" s="37"/>
      <c r="FO1036" s="37"/>
      <c r="FP1036" s="37"/>
      <c r="FQ1036" s="37"/>
      <c r="FR1036" s="37"/>
      <c r="FS1036" s="37"/>
      <c r="FT1036" s="37"/>
      <c r="FU1036" s="37"/>
      <c r="FV1036" s="37"/>
      <c r="FW1036" s="37"/>
      <c r="FX1036" s="37"/>
      <c r="FY1036" s="37"/>
      <c r="FZ1036" s="37"/>
      <c r="GA1036" s="37"/>
      <c r="GB1036" s="37"/>
      <c r="GC1036" s="37"/>
      <c r="GD1036" s="37"/>
      <c r="GE1036" s="37"/>
      <c r="GF1036" s="37"/>
      <c r="GG1036" s="37"/>
      <c r="GH1036" s="37"/>
      <c r="GI1036" s="37"/>
      <c r="GJ1036" s="37"/>
      <c r="GK1036" s="37"/>
      <c r="GL1036" s="37"/>
      <c r="GM1036" s="37"/>
      <c r="GN1036" s="37"/>
      <c r="GO1036" s="37"/>
      <c r="GP1036" s="37"/>
      <c r="GQ1036" s="37"/>
      <c r="GR1036" s="37"/>
      <c r="GS1036" s="37"/>
      <c r="GT1036" s="37"/>
      <c r="GU1036" s="37"/>
      <c r="GV1036" s="37"/>
      <c r="GW1036" s="37"/>
      <c r="GX1036" s="37"/>
      <c r="GY1036" s="37"/>
      <c r="GZ1036" s="37"/>
      <c r="HA1036" s="37"/>
    </row>
    <row r="1037" spans="1:209" s="39" customFormat="1" x14ac:dyDescent="0.25">
      <c r="A1037" s="50"/>
      <c r="B1037" s="124"/>
      <c r="C1037" s="125"/>
      <c r="D1037" s="20"/>
      <c r="E1037" s="20"/>
      <c r="F1037" s="20"/>
      <c r="G1037" s="37"/>
      <c r="H1037" s="37"/>
      <c r="I1037" s="37"/>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37"/>
      <c r="AI1037" s="37"/>
      <c r="AJ1037" s="37"/>
      <c r="AK1037" s="37"/>
      <c r="AL1037" s="37"/>
      <c r="AM1037" s="37"/>
      <c r="AN1037" s="37"/>
      <c r="AO1037" s="37"/>
      <c r="AP1037" s="37"/>
      <c r="AQ1037" s="37"/>
      <c r="AR1037" s="37"/>
      <c r="AS1037" s="37"/>
      <c r="AT1037" s="37"/>
      <c r="AU1037" s="37"/>
      <c r="AV1037" s="37"/>
      <c r="AW1037" s="37"/>
      <c r="AX1037" s="37"/>
      <c r="AY1037" s="37"/>
      <c r="AZ1037" s="37"/>
      <c r="BA1037" s="37"/>
      <c r="BB1037" s="37"/>
      <c r="BC1037" s="37"/>
      <c r="BD1037" s="37"/>
      <c r="BE1037" s="37"/>
      <c r="BF1037" s="37"/>
      <c r="BG1037" s="37"/>
      <c r="BH1037" s="37"/>
      <c r="BI1037" s="37"/>
      <c r="BJ1037" s="37"/>
      <c r="BK1037" s="37"/>
      <c r="BL1037" s="37"/>
      <c r="BM1037" s="37"/>
      <c r="BN1037" s="37"/>
      <c r="BO1037" s="37"/>
      <c r="BP1037" s="37"/>
      <c r="BQ1037" s="37"/>
      <c r="BR1037" s="37"/>
      <c r="BS1037" s="37"/>
      <c r="BT1037" s="37"/>
      <c r="BU1037" s="37"/>
      <c r="BV1037" s="37"/>
      <c r="BW1037" s="37"/>
      <c r="BX1037" s="37"/>
      <c r="BY1037" s="37"/>
      <c r="BZ1037" s="37"/>
      <c r="CA1037" s="37"/>
      <c r="CB1037" s="37"/>
      <c r="CC1037" s="37"/>
      <c r="CD1037" s="37"/>
      <c r="CE1037" s="37"/>
      <c r="CF1037" s="37"/>
      <c r="CG1037" s="37"/>
      <c r="CH1037" s="37"/>
      <c r="CI1037" s="37"/>
      <c r="CJ1037" s="37"/>
      <c r="CK1037" s="37"/>
      <c r="CL1037" s="37"/>
      <c r="CM1037" s="37"/>
      <c r="CN1037" s="37"/>
      <c r="CO1037" s="37"/>
      <c r="CP1037" s="37"/>
      <c r="CQ1037" s="37"/>
      <c r="CR1037" s="37"/>
      <c r="CS1037" s="37"/>
      <c r="CT1037" s="37"/>
      <c r="CU1037" s="37"/>
      <c r="CV1037" s="37"/>
      <c r="CW1037" s="37"/>
      <c r="CX1037" s="37"/>
      <c r="CY1037" s="37"/>
      <c r="CZ1037" s="37"/>
      <c r="DA1037" s="37"/>
      <c r="DB1037" s="37"/>
      <c r="DC1037" s="37"/>
      <c r="DD1037" s="37"/>
      <c r="DE1037" s="37"/>
      <c r="DF1037" s="37"/>
      <c r="DG1037" s="37"/>
      <c r="DH1037" s="37"/>
      <c r="DI1037" s="37"/>
      <c r="DJ1037" s="37"/>
      <c r="DK1037" s="37"/>
      <c r="DL1037" s="37"/>
      <c r="DM1037" s="37"/>
      <c r="DN1037" s="37"/>
      <c r="DO1037" s="37"/>
      <c r="DP1037" s="37"/>
      <c r="DQ1037" s="37"/>
      <c r="DR1037" s="37"/>
      <c r="DS1037" s="37"/>
      <c r="DT1037" s="37"/>
      <c r="DU1037" s="37"/>
      <c r="DV1037" s="37"/>
      <c r="DW1037" s="37"/>
      <c r="DX1037" s="37"/>
      <c r="DY1037" s="37"/>
      <c r="DZ1037" s="37"/>
      <c r="EA1037" s="37"/>
      <c r="EB1037" s="37"/>
      <c r="EC1037" s="37"/>
      <c r="ED1037" s="37"/>
      <c r="EE1037" s="37"/>
      <c r="EF1037" s="37"/>
      <c r="EG1037" s="37"/>
      <c r="EH1037" s="37"/>
      <c r="EI1037" s="37"/>
      <c r="EJ1037" s="37"/>
      <c r="EK1037" s="37"/>
      <c r="EL1037" s="37"/>
      <c r="EM1037" s="37"/>
      <c r="EN1037" s="37"/>
      <c r="EO1037" s="37"/>
      <c r="EP1037" s="37"/>
      <c r="EQ1037" s="37"/>
      <c r="ER1037" s="37"/>
      <c r="ES1037" s="37"/>
      <c r="ET1037" s="37"/>
      <c r="EU1037" s="37"/>
      <c r="EV1037" s="37"/>
      <c r="EW1037" s="37"/>
      <c r="EX1037" s="37"/>
      <c r="EY1037" s="37"/>
      <c r="EZ1037" s="37"/>
      <c r="FA1037" s="37"/>
      <c r="FB1037" s="37"/>
      <c r="FC1037" s="37"/>
      <c r="FD1037" s="37"/>
      <c r="FE1037" s="37"/>
      <c r="FF1037" s="37"/>
      <c r="FG1037" s="37"/>
      <c r="FH1037" s="37"/>
      <c r="FI1037" s="37"/>
      <c r="FJ1037" s="37"/>
      <c r="FK1037" s="37"/>
      <c r="FL1037" s="37"/>
      <c r="FM1037" s="37"/>
      <c r="FN1037" s="37"/>
      <c r="FO1037" s="37"/>
      <c r="FP1037" s="37"/>
      <c r="FQ1037" s="37"/>
      <c r="FR1037" s="37"/>
      <c r="FS1037" s="37"/>
      <c r="FT1037" s="37"/>
      <c r="FU1037" s="37"/>
      <c r="FV1037" s="37"/>
      <c r="FW1037" s="37"/>
      <c r="FX1037" s="37"/>
      <c r="FY1037" s="37"/>
      <c r="FZ1037" s="37"/>
      <c r="GA1037" s="37"/>
      <c r="GB1037" s="37"/>
      <c r="GC1037" s="37"/>
      <c r="GD1037" s="37"/>
      <c r="GE1037" s="37"/>
      <c r="GF1037" s="37"/>
      <c r="GG1037" s="37"/>
      <c r="GH1037" s="37"/>
      <c r="GI1037" s="37"/>
      <c r="GJ1037" s="37"/>
      <c r="GK1037" s="37"/>
      <c r="GL1037" s="37"/>
      <c r="GM1037" s="37"/>
      <c r="GN1037" s="37"/>
      <c r="GO1037" s="37"/>
      <c r="GP1037" s="37"/>
      <c r="GQ1037" s="37"/>
      <c r="GR1037" s="37"/>
      <c r="GS1037" s="37"/>
      <c r="GT1037" s="37"/>
      <c r="GU1037" s="37"/>
      <c r="GV1037" s="37"/>
      <c r="GW1037" s="37"/>
      <c r="GX1037" s="37"/>
      <c r="GY1037" s="37"/>
      <c r="GZ1037" s="37"/>
      <c r="HA1037" s="37"/>
    </row>
    <row r="1038" spans="1:209" s="39" customFormat="1" x14ac:dyDescent="0.25">
      <c r="A1038" s="50"/>
      <c r="B1038" s="124"/>
      <c r="C1038" s="125"/>
      <c r="D1038" s="20"/>
      <c r="E1038" s="20"/>
      <c r="F1038" s="20"/>
      <c r="G1038" s="37"/>
      <c r="H1038" s="37"/>
      <c r="I1038" s="37"/>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7"/>
      <c r="AF1038" s="37"/>
      <c r="AG1038" s="37"/>
      <c r="AH1038" s="37"/>
      <c r="AI1038" s="37"/>
      <c r="AJ1038" s="37"/>
      <c r="AK1038" s="37"/>
      <c r="AL1038" s="37"/>
      <c r="AM1038" s="37"/>
      <c r="AN1038" s="37"/>
      <c r="AO1038" s="37"/>
      <c r="AP1038" s="37"/>
      <c r="AQ1038" s="37"/>
      <c r="AR1038" s="37"/>
      <c r="AS1038" s="37"/>
      <c r="AT1038" s="37"/>
      <c r="AU1038" s="37"/>
      <c r="AV1038" s="37"/>
      <c r="AW1038" s="37"/>
      <c r="AX1038" s="37"/>
      <c r="AY1038" s="37"/>
      <c r="AZ1038" s="37"/>
      <c r="BA1038" s="37"/>
      <c r="BB1038" s="37"/>
      <c r="BC1038" s="37"/>
      <c r="BD1038" s="37"/>
      <c r="BE1038" s="37"/>
      <c r="BF1038" s="37"/>
      <c r="BG1038" s="37"/>
      <c r="BH1038" s="37"/>
      <c r="BI1038" s="37"/>
      <c r="BJ1038" s="37"/>
      <c r="BK1038" s="37"/>
      <c r="BL1038" s="37"/>
      <c r="BM1038" s="37"/>
      <c r="BN1038" s="37"/>
      <c r="BO1038" s="37"/>
      <c r="BP1038" s="37"/>
      <c r="BQ1038" s="37"/>
      <c r="BR1038" s="37"/>
      <c r="BS1038" s="37"/>
      <c r="BT1038" s="37"/>
      <c r="BU1038" s="37"/>
      <c r="BV1038" s="37"/>
      <c r="BW1038" s="37"/>
      <c r="BX1038" s="37"/>
      <c r="BY1038" s="37"/>
      <c r="BZ1038" s="37"/>
      <c r="CA1038" s="37"/>
      <c r="CB1038" s="37"/>
      <c r="CC1038" s="37"/>
      <c r="CD1038" s="37"/>
      <c r="CE1038" s="37"/>
      <c r="CF1038" s="37"/>
      <c r="CG1038" s="37"/>
      <c r="CH1038" s="37"/>
      <c r="CI1038" s="37"/>
      <c r="CJ1038" s="37"/>
      <c r="CK1038" s="37"/>
      <c r="CL1038" s="37"/>
      <c r="CM1038" s="37"/>
      <c r="CN1038" s="37"/>
      <c r="CO1038" s="37"/>
      <c r="CP1038" s="37"/>
      <c r="CQ1038" s="37"/>
      <c r="CR1038" s="37"/>
      <c r="CS1038" s="37"/>
      <c r="CT1038" s="37"/>
      <c r="CU1038" s="37"/>
      <c r="CV1038" s="37"/>
      <c r="CW1038" s="37"/>
      <c r="CX1038" s="37"/>
      <c r="CY1038" s="37"/>
      <c r="CZ1038" s="37"/>
      <c r="DA1038" s="37"/>
      <c r="DB1038" s="37"/>
      <c r="DC1038" s="37"/>
      <c r="DD1038" s="37"/>
      <c r="DE1038" s="37"/>
      <c r="DF1038" s="37"/>
      <c r="DG1038" s="37"/>
      <c r="DH1038" s="37"/>
      <c r="DI1038" s="37"/>
      <c r="DJ1038" s="37"/>
      <c r="DK1038" s="37"/>
      <c r="DL1038" s="37"/>
      <c r="DM1038" s="37"/>
      <c r="DN1038" s="37"/>
      <c r="DO1038" s="37"/>
      <c r="DP1038" s="37"/>
      <c r="DQ1038" s="37"/>
      <c r="DR1038" s="37"/>
      <c r="DS1038" s="37"/>
      <c r="DT1038" s="37"/>
      <c r="DU1038" s="37"/>
      <c r="DV1038" s="37"/>
      <c r="DW1038" s="37"/>
      <c r="DX1038" s="37"/>
      <c r="DY1038" s="37"/>
      <c r="DZ1038" s="37"/>
      <c r="EA1038" s="37"/>
      <c r="EB1038" s="37"/>
      <c r="EC1038" s="37"/>
      <c r="ED1038" s="37"/>
      <c r="EE1038" s="37"/>
      <c r="EF1038" s="37"/>
      <c r="EG1038" s="37"/>
      <c r="EH1038" s="37"/>
      <c r="EI1038" s="37"/>
      <c r="EJ1038" s="37"/>
      <c r="EK1038" s="37"/>
      <c r="EL1038" s="37"/>
      <c r="EM1038" s="37"/>
      <c r="EN1038" s="37"/>
      <c r="EO1038" s="37"/>
      <c r="EP1038" s="37"/>
      <c r="EQ1038" s="37"/>
      <c r="ER1038" s="37"/>
      <c r="ES1038" s="37"/>
      <c r="ET1038" s="37"/>
      <c r="EU1038" s="37"/>
      <c r="EV1038" s="37"/>
      <c r="EW1038" s="37"/>
      <c r="EX1038" s="37"/>
      <c r="EY1038" s="37"/>
      <c r="EZ1038" s="37"/>
      <c r="FA1038" s="37"/>
      <c r="FB1038" s="37"/>
      <c r="FC1038" s="37"/>
      <c r="FD1038" s="37"/>
      <c r="FE1038" s="37"/>
      <c r="FF1038" s="37"/>
      <c r="FG1038" s="37"/>
      <c r="FH1038" s="37"/>
      <c r="FI1038" s="37"/>
      <c r="FJ1038" s="37"/>
      <c r="FK1038" s="37"/>
      <c r="FL1038" s="37"/>
      <c r="FM1038" s="37"/>
      <c r="FN1038" s="37"/>
      <c r="FO1038" s="37"/>
      <c r="FP1038" s="37"/>
      <c r="FQ1038" s="37"/>
      <c r="FR1038" s="37"/>
      <c r="FS1038" s="37"/>
      <c r="FT1038" s="37"/>
      <c r="FU1038" s="37"/>
      <c r="FV1038" s="37"/>
      <c r="FW1038" s="37"/>
      <c r="FX1038" s="37"/>
      <c r="FY1038" s="37"/>
      <c r="FZ1038" s="37"/>
      <c r="GA1038" s="37"/>
      <c r="GB1038" s="37"/>
      <c r="GC1038" s="37"/>
      <c r="GD1038" s="37"/>
      <c r="GE1038" s="37"/>
      <c r="GF1038" s="37"/>
      <c r="GG1038" s="37"/>
      <c r="GH1038" s="37"/>
      <c r="GI1038" s="37"/>
      <c r="GJ1038" s="37"/>
      <c r="GK1038" s="37"/>
      <c r="GL1038" s="37"/>
      <c r="GM1038" s="37"/>
      <c r="GN1038" s="37"/>
      <c r="GO1038" s="37"/>
      <c r="GP1038" s="37"/>
      <c r="GQ1038" s="37"/>
      <c r="GR1038" s="37"/>
      <c r="GS1038" s="37"/>
      <c r="GT1038" s="37"/>
      <c r="GU1038" s="37"/>
      <c r="GV1038" s="37"/>
      <c r="GW1038" s="37"/>
      <c r="GX1038" s="37"/>
      <c r="GY1038" s="37"/>
      <c r="GZ1038" s="37"/>
      <c r="HA1038" s="37"/>
    </row>
    <row r="1039" spans="1:209" s="39" customFormat="1" x14ac:dyDescent="0.25">
      <c r="A1039" s="50"/>
      <c r="B1039" s="124"/>
      <c r="C1039" s="125"/>
      <c r="D1039" s="20"/>
      <c r="E1039" s="20"/>
      <c r="F1039" s="20"/>
      <c r="G1039" s="37"/>
      <c r="H1039" s="37"/>
      <c r="I1039" s="37"/>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7"/>
      <c r="AF1039" s="37"/>
      <c r="AG1039" s="37"/>
      <c r="AH1039" s="37"/>
      <c r="AI1039" s="37"/>
      <c r="AJ1039" s="37"/>
      <c r="AK1039" s="37"/>
      <c r="AL1039" s="37"/>
      <c r="AM1039" s="37"/>
      <c r="AN1039" s="37"/>
      <c r="AO1039" s="37"/>
      <c r="AP1039" s="37"/>
      <c r="AQ1039" s="37"/>
      <c r="AR1039" s="37"/>
      <c r="AS1039" s="37"/>
      <c r="AT1039" s="37"/>
      <c r="AU1039" s="37"/>
      <c r="AV1039" s="37"/>
      <c r="AW1039" s="37"/>
      <c r="AX1039" s="37"/>
      <c r="AY1039" s="37"/>
      <c r="AZ1039" s="37"/>
      <c r="BA1039" s="37"/>
      <c r="BB1039" s="37"/>
      <c r="BC1039" s="37"/>
      <c r="BD1039" s="37"/>
      <c r="BE1039" s="37"/>
      <c r="BF1039" s="37"/>
      <c r="BG1039" s="37"/>
      <c r="BH1039" s="37"/>
      <c r="BI1039" s="37"/>
      <c r="BJ1039" s="37"/>
      <c r="BK1039" s="37"/>
      <c r="BL1039" s="37"/>
      <c r="BM1039" s="37"/>
      <c r="BN1039" s="37"/>
      <c r="BO1039" s="37"/>
      <c r="BP1039" s="37"/>
      <c r="BQ1039" s="37"/>
      <c r="BR1039" s="37"/>
      <c r="BS1039" s="37"/>
      <c r="BT1039" s="37"/>
      <c r="BU1039" s="37"/>
      <c r="BV1039" s="37"/>
      <c r="BW1039" s="37"/>
      <c r="BX1039" s="37"/>
      <c r="BY1039" s="37"/>
      <c r="BZ1039" s="37"/>
      <c r="CA1039" s="37"/>
      <c r="CB1039" s="37"/>
      <c r="CC1039" s="37"/>
      <c r="CD1039" s="37"/>
      <c r="CE1039" s="37"/>
      <c r="CF1039" s="37"/>
      <c r="CG1039" s="37"/>
      <c r="CH1039" s="37"/>
      <c r="CI1039" s="37"/>
      <c r="CJ1039" s="37"/>
      <c r="CK1039" s="37"/>
      <c r="CL1039" s="37"/>
      <c r="CM1039" s="37"/>
      <c r="CN1039" s="37"/>
      <c r="CO1039" s="37"/>
      <c r="CP1039" s="37"/>
      <c r="CQ1039" s="37"/>
      <c r="CR1039" s="37"/>
      <c r="CS1039" s="37"/>
      <c r="CT1039" s="37"/>
      <c r="CU1039" s="37"/>
      <c r="CV1039" s="37"/>
      <c r="CW1039" s="37"/>
      <c r="CX1039" s="37"/>
      <c r="CY1039" s="37"/>
      <c r="CZ1039" s="37"/>
      <c r="DA1039" s="37"/>
      <c r="DB1039" s="37"/>
      <c r="DC1039" s="37"/>
      <c r="DD1039" s="37"/>
      <c r="DE1039" s="37"/>
      <c r="DF1039" s="37"/>
      <c r="DG1039" s="37"/>
      <c r="DH1039" s="37"/>
      <c r="DI1039" s="37"/>
      <c r="DJ1039" s="37"/>
      <c r="DK1039" s="37"/>
      <c r="DL1039" s="37"/>
      <c r="DM1039" s="37"/>
      <c r="DN1039" s="37"/>
      <c r="DO1039" s="37"/>
      <c r="DP1039" s="37"/>
      <c r="DQ1039" s="37"/>
      <c r="DR1039" s="37"/>
      <c r="DS1039" s="37"/>
      <c r="DT1039" s="37"/>
      <c r="DU1039" s="37"/>
      <c r="DV1039" s="37"/>
      <c r="DW1039" s="37"/>
      <c r="DX1039" s="37"/>
      <c r="DY1039" s="37"/>
      <c r="DZ1039" s="37"/>
      <c r="EA1039" s="37"/>
      <c r="EB1039" s="37"/>
      <c r="EC1039" s="37"/>
      <c r="ED1039" s="37"/>
      <c r="EE1039" s="37"/>
      <c r="EF1039" s="37"/>
      <c r="EG1039" s="37"/>
      <c r="EH1039" s="37"/>
      <c r="EI1039" s="37"/>
      <c r="EJ1039" s="37"/>
      <c r="EK1039" s="37"/>
      <c r="EL1039" s="37"/>
      <c r="EM1039" s="37"/>
      <c r="EN1039" s="37"/>
      <c r="EO1039" s="37"/>
      <c r="EP1039" s="37"/>
      <c r="EQ1039" s="37"/>
      <c r="ER1039" s="37"/>
      <c r="ES1039" s="37"/>
      <c r="ET1039" s="37"/>
      <c r="EU1039" s="37"/>
      <c r="EV1039" s="37"/>
      <c r="EW1039" s="37"/>
      <c r="EX1039" s="37"/>
      <c r="EY1039" s="37"/>
      <c r="EZ1039" s="37"/>
      <c r="FA1039" s="37"/>
      <c r="FB1039" s="37"/>
      <c r="FC1039" s="37"/>
      <c r="FD1039" s="37"/>
      <c r="FE1039" s="37"/>
      <c r="FF1039" s="37"/>
      <c r="FG1039" s="37"/>
      <c r="FH1039" s="37"/>
      <c r="FI1039" s="37"/>
      <c r="FJ1039" s="37"/>
      <c r="FK1039" s="37"/>
      <c r="FL1039" s="37"/>
      <c r="FM1039" s="37"/>
      <c r="FN1039" s="37"/>
      <c r="FO1039" s="37"/>
      <c r="FP1039" s="37"/>
      <c r="FQ1039" s="37"/>
      <c r="FR1039" s="37"/>
      <c r="FS1039" s="37"/>
      <c r="FT1039" s="37"/>
      <c r="FU1039" s="37"/>
      <c r="FV1039" s="37"/>
      <c r="FW1039" s="37"/>
      <c r="FX1039" s="37"/>
      <c r="FY1039" s="37"/>
      <c r="FZ1039" s="37"/>
      <c r="GA1039" s="37"/>
      <c r="GB1039" s="37"/>
      <c r="GC1039" s="37"/>
      <c r="GD1039" s="37"/>
      <c r="GE1039" s="37"/>
      <c r="GF1039" s="37"/>
      <c r="GG1039" s="37"/>
      <c r="GH1039" s="37"/>
      <c r="GI1039" s="37"/>
      <c r="GJ1039" s="37"/>
      <c r="GK1039" s="37"/>
      <c r="GL1039" s="37"/>
      <c r="GM1039" s="37"/>
      <c r="GN1039" s="37"/>
      <c r="GO1039" s="37"/>
      <c r="GP1039" s="37"/>
      <c r="GQ1039" s="37"/>
      <c r="GR1039" s="37"/>
      <c r="GS1039" s="37"/>
      <c r="GT1039" s="37"/>
      <c r="GU1039" s="37"/>
      <c r="GV1039" s="37"/>
      <c r="GW1039" s="37"/>
      <c r="GX1039" s="37"/>
      <c r="GY1039" s="37"/>
      <c r="GZ1039" s="37"/>
      <c r="HA1039" s="37"/>
    </row>
    <row r="1040" spans="1:209" s="39" customFormat="1" x14ac:dyDescent="0.25">
      <c r="A1040" s="50"/>
      <c r="B1040" s="124"/>
      <c r="C1040" s="125"/>
      <c r="D1040" s="20"/>
      <c r="E1040" s="20"/>
      <c r="F1040" s="20"/>
      <c r="G1040" s="37"/>
      <c r="H1040" s="37"/>
      <c r="I1040" s="37"/>
      <c r="J1040" s="37"/>
      <c r="K1040" s="37"/>
      <c r="L1040" s="37"/>
      <c r="M1040" s="37"/>
      <c r="N1040" s="37"/>
      <c r="O1040" s="37"/>
      <c r="P1040" s="37"/>
      <c r="Q1040" s="37"/>
      <c r="R1040" s="37"/>
      <c r="S1040" s="37"/>
      <c r="T1040" s="37"/>
      <c r="U1040" s="37"/>
      <c r="V1040" s="37"/>
      <c r="W1040" s="37"/>
      <c r="X1040" s="37"/>
      <c r="Y1040" s="37"/>
      <c r="Z1040" s="37"/>
      <c r="AA1040" s="37"/>
      <c r="AB1040" s="37"/>
      <c r="AC1040" s="37"/>
      <c r="AD1040" s="37"/>
      <c r="AE1040" s="37"/>
      <c r="AF1040" s="37"/>
      <c r="AG1040" s="37"/>
      <c r="AH1040" s="37"/>
      <c r="AI1040" s="37"/>
      <c r="AJ1040" s="37"/>
      <c r="AK1040" s="37"/>
      <c r="AL1040" s="37"/>
      <c r="AM1040" s="37"/>
      <c r="AN1040" s="37"/>
      <c r="AO1040" s="37"/>
      <c r="AP1040" s="37"/>
      <c r="AQ1040" s="37"/>
      <c r="AR1040" s="37"/>
      <c r="AS1040" s="37"/>
      <c r="AT1040" s="37"/>
      <c r="AU1040" s="37"/>
      <c r="AV1040" s="37"/>
      <c r="AW1040" s="37"/>
      <c r="AX1040" s="37"/>
      <c r="AY1040" s="37"/>
      <c r="AZ1040" s="37"/>
      <c r="BA1040" s="37"/>
      <c r="BB1040" s="37"/>
      <c r="BC1040" s="37"/>
      <c r="BD1040" s="37"/>
      <c r="BE1040" s="37"/>
      <c r="BF1040" s="37"/>
      <c r="BG1040" s="37"/>
      <c r="BH1040" s="37"/>
      <c r="BI1040" s="37"/>
      <c r="BJ1040" s="37"/>
      <c r="BK1040" s="37"/>
      <c r="BL1040" s="37"/>
      <c r="BM1040" s="37"/>
      <c r="BN1040" s="37"/>
      <c r="BO1040" s="37"/>
      <c r="BP1040" s="37"/>
      <c r="BQ1040" s="37"/>
      <c r="BR1040" s="37"/>
      <c r="BS1040" s="37"/>
      <c r="BT1040" s="37"/>
      <c r="BU1040" s="37"/>
      <c r="BV1040" s="37"/>
      <c r="BW1040" s="37"/>
      <c r="BX1040" s="37"/>
      <c r="BY1040" s="37"/>
      <c r="BZ1040" s="37"/>
      <c r="CA1040" s="37"/>
      <c r="CB1040" s="37"/>
      <c r="CC1040" s="37"/>
      <c r="CD1040" s="37"/>
      <c r="CE1040" s="37"/>
      <c r="CF1040" s="37"/>
      <c r="CG1040" s="37"/>
      <c r="CH1040" s="37"/>
      <c r="CI1040" s="37"/>
      <c r="CJ1040" s="37"/>
      <c r="CK1040" s="37"/>
      <c r="CL1040" s="37"/>
      <c r="CM1040" s="37"/>
      <c r="CN1040" s="37"/>
      <c r="CO1040" s="37"/>
      <c r="CP1040" s="37"/>
      <c r="CQ1040" s="37"/>
      <c r="CR1040" s="37"/>
      <c r="CS1040" s="37"/>
      <c r="CT1040" s="37"/>
      <c r="CU1040" s="37"/>
      <c r="CV1040" s="37"/>
      <c r="CW1040" s="37"/>
      <c r="CX1040" s="37"/>
      <c r="CY1040" s="37"/>
      <c r="CZ1040" s="37"/>
      <c r="DA1040" s="37"/>
      <c r="DB1040" s="37"/>
      <c r="DC1040" s="37"/>
      <c r="DD1040" s="37"/>
      <c r="DE1040" s="37"/>
      <c r="DF1040" s="37"/>
      <c r="DG1040" s="37"/>
      <c r="DH1040" s="37"/>
      <c r="DI1040" s="37"/>
      <c r="DJ1040" s="37"/>
      <c r="DK1040" s="37"/>
      <c r="DL1040" s="37"/>
      <c r="DM1040" s="37"/>
      <c r="DN1040" s="37"/>
      <c r="DO1040" s="37"/>
      <c r="DP1040" s="37"/>
      <c r="DQ1040" s="37"/>
      <c r="DR1040" s="37"/>
      <c r="DS1040" s="37"/>
      <c r="DT1040" s="37"/>
      <c r="DU1040" s="37"/>
      <c r="DV1040" s="37"/>
      <c r="DW1040" s="37"/>
      <c r="DX1040" s="37"/>
      <c r="DY1040" s="37"/>
      <c r="DZ1040" s="37"/>
      <c r="EA1040" s="37"/>
      <c r="EB1040" s="37"/>
      <c r="EC1040" s="37"/>
      <c r="ED1040" s="37"/>
      <c r="EE1040" s="37"/>
      <c r="EF1040" s="37"/>
      <c r="EG1040" s="37"/>
      <c r="EH1040" s="37"/>
      <c r="EI1040" s="37"/>
      <c r="EJ1040" s="37"/>
      <c r="EK1040" s="37"/>
      <c r="EL1040" s="37"/>
      <c r="EM1040" s="37"/>
      <c r="EN1040" s="37"/>
      <c r="EO1040" s="37"/>
      <c r="EP1040" s="37"/>
      <c r="EQ1040" s="37"/>
      <c r="ER1040" s="37"/>
      <c r="ES1040" s="37"/>
      <c r="ET1040" s="37"/>
      <c r="EU1040" s="37"/>
      <c r="EV1040" s="37"/>
      <c r="EW1040" s="37"/>
      <c r="EX1040" s="37"/>
      <c r="EY1040" s="37"/>
      <c r="EZ1040" s="37"/>
      <c r="FA1040" s="37"/>
      <c r="FB1040" s="37"/>
      <c r="FC1040" s="37"/>
      <c r="FD1040" s="37"/>
      <c r="FE1040" s="37"/>
      <c r="FF1040" s="37"/>
      <c r="FG1040" s="37"/>
      <c r="FH1040" s="37"/>
      <c r="FI1040" s="37"/>
      <c r="FJ1040" s="37"/>
      <c r="FK1040" s="37"/>
      <c r="FL1040" s="37"/>
      <c r="FM1040" s="37"/>
      <c r="FN1040" s="37"/>
      <c r="FO1040" s="37"/>
      <c r="FP1040" s="37"/>
      <c r="FQ1040" s="37"/>
      <c r="FR1040" s="37"/>
      <c r="FS1040" s="37"/>
      <c r="FT1040" s="37"/>
      <c r="FU1040" s="37"/>
      <c r="FV1040" s="37"/>
      <c r="FW1040" s="37"/>
      <c r="FX1040" s="37"/>
      <c r="FY1040" s="37"/>
      <c r="FZ1040" s="37"/>
      <c r="GA1040" s="37"/>
      <c r="GB1040" s="37"/>
      <c r="GC1040" s="37"/>
      <c r="GD1040" s="37"/>
      <c r="GE1040" s="37"/>
      <c r="GF1040" s="37"/>
      <c r="GG1040" s="37"/>
      <c r="GH1040" s="37"/>
      <c r="GI1040" s="37"/>
      <c r="GJ1040" s="37"/>
      <c r="GK1040" s="37"/>
      <c r="GL1040" s="37"/>
      <c r="GM1040" s="37"/>
      <c r="GN1040" s="37"/>
      <c r="GO1040" s="37"/>
      <c r="GP1040" s="37"/>
      <c r="GQ1040" s="37"/>
      <c r="GR1040" s="37"/>
      <c r="GS1040" s="37"/>
      <c r="GT1040" s="37"/>
      <c r="GU1040" s="37"/>
      <c r="GV1040" s="37"/>
      <c r="GW1040" s="37"/>
      <c r="GX1040" s="37"/>
      <c r="GY1040" s="37"/>
      <c r="GZ1040" s="37"/>
      <c r="HA1040" s="37"/>
    </row>
    <row r="1041" spans="1:209" s="39" customFormat="1" x14ac:dyDescent="0.25">
      <c r="A1041" s="50"/>
      <c r="B1041" s="124"/>
      <c r="C1041" s="125"/>
      <c r="D1041" s="20"/>
      <c r="E1041" s="20"/>
      <c r="F1041" s="20"/>
      <c r="G1041" s="37"/>
      <c r="H1041" s="37"/>
      <c r="I1041" s="37"/>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7"/>
      <c r="AF1041" s="37"/>
      <c r="AG1041" s="37"/>
      <c r="AH1041" s="37"/>
      <c r="AI1041" s="37"/>
      <c r="AJ1041" s="37"/>
      <c r="AK1041" s="37"/>
      <c r="AL1041" s="37"/>
      <c r="AM1041" s="37"/>
      <c r="AN1041" s="37"/>
      <c r="AO1041" s="37"/>
      <c r="AP1041" s="37"/>
      <c r="AQ1041" s="37"/>
      <c r="AR1041" s="37"/>
      <c r="AS1041" s="37"/>
      <c r="AT1041" s="37"/>
      <c r="AU1041" s="37"/>
      <c r="AV1041" s="37"/>
      <c r="AW1041" s="37"/>
      <c r="AX1041" s="37"/>
      <c r="AY1041" s="37"/>
      <c r="AZ1041" s="37"/>
      <c r="BA1041" s="37"/>
      <c r="BB1041" s="37"/>
      <c r="BC1041" s="37"/>
      <c r="BD1041" s="37"/>
      <c r="BE1041" s="37"/>
      <c r="BF1041" s="37"/>
      <c r="BG1041" s="37"/>
      <c r="BH1041" s="37"/>
      <c r="BI1041" s="37"/>
      <c r="BJ1041" s="37"/>
      <c r="BK1041" s="37"/>
      <c r="BL1041" s="37"/>
      <c r="BM1041" s="37"/>
      <c r="BN1041" s="37"/>
      <c r="BO1041" s="37"/>
      <c r="BP1041" s="37"/>
      <c r="BQ1041" s="37"/>
      <c r="BR1041" s="37"/>
      <c r="BS1041" s="37"/>
      <c r="BT1041" s="37"/>
      <c r="BU1041" s="37"/>
      <c r="BV1041" s="37"/>
      <c r="BW1041" s="37"/>
      <c r="BX1041" s="37"/>
      <c r="BY1041" s="37"/>
      <c r="BZ1041" s="37"/>
      <c r="CA1041" s="37"/>
      <c r="CB1041" s="37"/>
      <c r="CC1041" s="37"/>
      <c r="CD1041" s="37"/>
      <c r="CE1041" s="37"/>
      <c r="CF1041" s="37"/>
      <c r="CG1041" s="37"/>
      <c r="CH1041" s="37"/>
      <c r="CI1041" s="37"/>
      <c r="CJ1041" s="37"/>
      <c r="CK1041" s="37"/>
      <c r="CL1041" s="37"/>
      <c r="CM1041" s="37"/>
      <c r="CN1041" s="37"/>
      <c r="CO1041" s="37"/>
      <c r="CP1041" s="37"/>
      <c r="CQ1041" s="37"/>
      <c r="CR1041" s="37"/>
      <c r="CS1041" s="37"/>
      <c r="CT1041" s="37"/>
      <c r="CU1041" s="37"/>
      <c r="CV1041" s="37"/>
      <c r="CW1041" s="37"/>
      <c r="CX1041" s="37"/>
      <c r="CY1041" s="37"/>
      <c r="CZ1041" s="37"/>
      <c r="DA1041" s="37"/>
      <c r="DB1041" s="37"/>
      <c r="DC1041" s="37"/>
      <c r="DD1041" s="37"/>
      <c r="DE1041" s="37"/>
      <c r="DF1041" s="37"/>
      <c r="DG1041" s="37"/>
      <c r="DH1041" s="37"/>
      <c r="DI1041" s="37"/>
      <c r="DJ1041" s="37"/>
      <c r="DK1041" s="37"/>
      <c r="DL1041" s="37"/>
      <c r="DM1041" s="37"/>
      <c r="DN1041" s="37"/>
      <c r="DO1041" s="37"/>
      <c r="DP1041" s="37"/>
      <c r="DQ1041" s="37"/>
      <c r="DR1041" s="37"/>
      <c r="DS1041" s="37"/>
      <c r="DT1041" s="37"/>
      <c r="DU1041" s="37"/>
      <c r="DV1041" s="37"/>
      <c r="DW1041" s="37"/>
      <c r="DX1041" s="37"/>
      <c r="DY1041" s="37"/>
      <c r="DZ1041" s="37"/>
      <c r="EA1041" s="37"/>
      <c r="EB1041" s="37"/>
      <c r="EC1041" s="37"/>
      <c r="ED1041" s="37"/>
      <c r="EE1041" s="37"/>
      <c r="EF1041" s="37"/>
      <c r="EG1041" s="37"/>
      <c r="EH1041" s="37"/>
      <c r="EI1041" s="37"/>
      <c r="EJ1041" s="37"/>
      <c r="EK1041" s="37"/>
      <c r="EL1041" s="37"/>
      <c r="EM1041" s="37"/>
      <c r="EN1041" s="37"/>
      <c r="EO1041" s="37"/>
      <c r="EP1041" s="37"/>
      <c r="EQ1041" s="37"/>
      <c r="ER1041" s="37"/>
      <c r="ES1041" s="37"/>
      <c r="ET1041" s="37"/>
      <c r="EU1041" s="37"/>
      <c r="EV1041" s="37"/>
      <c r="EW1041" s="37"/>
      <c r="EX1041" s="37"/>
      <c r="EY1041" s="37"/>
      <c r="EZ1041" s="37"/>
      <c r="FA1041" s="37"/>
      <c r="FB1041" s="37"/>
      <c r="FC1041" s="37"/>
      <c r="FD1041" s="37"/>
      <c r="FE1041" s="37"/>
      <c r="FF1041" s="37"/>
      <c r="FG1041" s="37"/>
      <c r="FH1041" s="37"/>
      <c r="FI1041" s="37"/>
      <c r="FJ1041" s="37"/>
      <c r="FK1041" s="37"/>
      <c r="FL1041" s="37"/>
      <c r="FM1041" s="37"/>
      <c r="FN1041" s="37"/>
      <c r="FO1041" s="37"/>
      <c r="FP1041" s="37"/>
      <c r="FQ1041" s="37"/>
      <c r="FR1041" s="37"/>
      <c r="FS1041" s="37"/>
      <c r="FT1041" s="37"/>
      <c r="FU1041" s="37"/>
      <c r="FV1041" s="37"/>
      <c r="FW1041" s="37"/>
      <c r="FX1041" s="37"/>
      <c r="FY1041" s="37"/>
      <c r="FZ1041" s="37"/>
      <c r="GA1041" s="37"/>
      <c r="GB1041" s="37"/>
      <c r="GC1041" s="37"/>
      <c r="GD1041" s="37"/>
      <c r="GE1041" s="37"/>
      <c r="GF1041" s="37"/>
      <c r="GG1041" s="37"/>
      <c r="GH1041" s="37"/>
      <c r="GI1041" s="37"/>
      <c r="GJ1041" s="37"/>
      <c r="GK1041" s="37"/>
      <c r="GL1041" s="37"/>
      <c r="GM1041" s="37"/>
      <c r="GN1041" s="37"/>
      <c r="GO1041" s="37"/>
      <c r="GP1041" s="37"/>
      <c r="GQ1041" s="37"/>
      <c r="GR1041" s="37"/>
      <c r="GS1041" s="37"/>
      <c r="GT1041" s="37"/>
      <c r="GU1041" s="37"/>
      <c r="GV1041" s="37"/>
      <c r="GW1041" s="37"/>
      <c r="GX1041" s="37"/>
      <c r="GY1041" s="37"/>
      <c r="GZ1041" s="37"/>
      <c r="HA1041" s="37"/>
    </row>
    <row r="1042" spans="1:209" s="39" customFormat="1" x14ac:dyDescent="0.25">
      <c r="A1042" s="50"/>
      <c r="B1042" s="124"/>
      <c r="C1042" s="125"/>
      <c r="D1042" s="20"/>
      <c r="E1042" s="20"/>
      <c r="F1042" s="20"/>
      <c r="G1042" s="37"/>
      <c r="H1042" s="37"/>
      <c r="I1042" s="37"/>
      <c r="J1042" s="37"/>
      <c r="K1042" s="37"/>
      <c r="L1042" s="37"/>
      <c r="M1042" s="37"/>
      <c r="N1042" s="37"/>
      <c r="O1042" s="37"/>
      <c r="P1042" s="37"/>
      <c r="Q1042" s="37"/>
      <c r="R1042" s="37"/>
      <c r="S1042" s="37"/>
      <c r="T1042" s="37"/>
      <c r="U1042" s="37"/>
      <c r="V1042" s="37"/>
      <c r="W1042" s="37"/>
      <c r="X1042" s="37"/>
      <c r="Y1042" s="37"/>
      <c r="Z1042" s="37"/>
      <c r="AA1042" s="37"/>
      <c r="AB1042" s="37"/>
      <c r="AC1042" s="37"/>
      <c r="AD1042" s="37"/>
      <c r="AE1042" s="37"/>
      <c r="AF1042" s="37"/>
      <c r="AG1042" s="37"/>
      <c r="AH1042" s="37"/>
      <c r="AI1042" s="37"/>
      <c r="AJ1042" s="37"/>
      <c r="AK1042" s="37"/>
      <c r="AL1042" s="37"/>
      <c r="AM1042" s="37"/>
      <c r="AN1042" s="37"/>
      <c r="AO1042" s="37"/>
      <c r="AP1042" s="37"/>
      <c r="AQ1042" s="37"/>
      <c r="AR1042" s="37"/>
      <c r="AS1042" s="37"/>
      <c r="AT1042" s="37"/>
      <c r="AU1042" s="37"/>
      <c r="AV1042" s="37"/>
      <c r="AW1042" s="37"/>
      <c r="AX1042" s="37"/>
      <c r="AY1042" s="37"/>
      <c r="AZ1042" s="37"/>
      <c r="BA1042" s="37"/>
      <c r="BB1042" s="37"/>
      <c r="BC1042" s="37"/>
      <c r="BD1042" s="37"/>
      <c r="BE1042" s="37"/>
      <c r="BF1042" s="37"/>
      <c r="BG1042" s="37"/>
      <c r="BH1042" s="37"/>
      <c r="BI1042" s="37"/>
      <c r="BJ1042" s="37"/>
      <c r="BK1042" s="37"/>
      <c r="BL1042" s="37"/>
      <c r="BM1042" s="37"/>
      <c r="BN1042" s="37"/>
      <c r="BO1042" s="37"/>
      <c r="BP1042" s="37"/>
      <c r="BQ1042" s="37"/>
      <c r="BR1042" s="37"/>
      <c r="BS1042" s="37"/>
      <c r="BT1042" s="37"/>
      <c r="BU1042" s="37"/>
      <c r="BV1042" s="37"/>
      <c r="BW1042" s="37"/>
      <c r="BX1042" s="37"/>
      <c r="BY1042" s="37"/>
      <c r="BZ1042" s="37"/>
      <c r="CA1042" s="37"/>
      <c r="CB1042" s="37"/>
      <c r="CC1042" s="37"/>
      <c r="CD1042" s="37"/>
      <c r="CE1042" s="37"/>
      <c r="CF1042" s="37"/>
      <c r="CG1042" s="37"/>
      <c r="CH1042" s="37"/>
      <c r="CI1042" s="37"/>
      <c r="CJ1042" s="37"/>
      <c r="CK1042" s="37"/>
      <c r="CL1042" s="37"/>
      <c r="CM1042" s="37"/>
      <c r="CN1042" s="37"/>
      <c r="CO1042" s="37"/>
      <c r="CP1042" s="37"/>
      <c r="CQ1042" s="37"/>
      <c r="CR1042" s="37"/>
      <c r="CS1042" s="37"/>
      <c r="CT1042" s="37"/>
      <c r="CU1042" s="37"/>
      <c r="CV1042" s="37"/>
      <c r="CW1042" s="37"/>
      <c r="CX1042" s="37"/>
      <c r="CY1042" s="37"/>
      <c r="CZ1042" s="37"/>
      <c r="DA1042" s="37"/>
      <c r="DB1042" s="37"/>
      <c r="DC1042" s="37"/>
      <c r="DD1042" s="37"/>
      <c r="DE1042" s="37"/>
      <c r="DF1042" s="37"/>
      <c r="DG1042" s="37"/>
      <c r="DH1042" s="37"/>
      <c r="DI1042" s="37"/>
      <c r="DJ1042" s="37"/>
      <c r="DK1042" s="37"/>
      <c r="DL1042" s="37"/>
      <c r="DM1042" s="37"/>
      <c r="DN1042" s="37"/>
      <c r="DO1042" s="37"/>
      <c r="DP1042" s="37"/>
      <c r="DQ1042" s="37"/>
      <c r="DR1042" s="37"/>
      <c r="DS1042" s="37"/>
      <c r="DT1042" s="37"/>
      <c r="DU1042" s="37"/>
      <c r="DV1042" s="37"/>
      <c r="DW1042" s="37"/>
      <c r="DX1042" s="37"/>
      <c r="DY1042" s="37"/>
      <c r="DZ1042" s="37"/>
      <c r="EA1042" s="37"/>
      <c r="EB1042" s="37"/>
      <c r="EC1042" s="37"/>
      <c r="ED1042" s="37"/>
      <c r="EE1042" s="37"/>
      <c r="EF1042" s="37"/>
      <c r="EG1042" s="37"/>
      <c r="EH1042" s="37"/>
      <c r="EI1042" s="37"/>
      <c r="EJ1042" s="37"/>
      <c r="EK1042" s="37"/>
      <c r="EL1042" s="37"/>
      <c r="EM1042" s="37"/>
      <c r="EN1042" s="37"/>
      <c r="EO1042" s="37"/>
      <c r="EP1042" s="37"/>
      <c r="EQ1042" s="37"/>
      <c r="ER1042" s="37"/>
      <c r="ES1042" s="37"/>
      <c r="ET1042" s="37"/>
      <c r="EU1042" s="37"/>
      <c r="EV1042" s="37"/>
      <c r="EW1042" s="37"/>
      <c r="EX1042" s="37"/>
      <c r="EY1042" s="37"/>
      <c r="EZ1042" s="37"/>
      <c r="FA1042" s="37"/>
      <c r="FB1042" s="37"/>
      <c r="FC1042" s="37"/>
      <c r="FD1042" s="37"/>
      <c r="FE1042" s="37"/>
      <c r="FF1042" s="37"/>
      <c r="FG1042" s="37"/>
      <c r="FH1042" s="37"/>
      <c r="FI1042" s="37"/>
      <c r="FJ1042" s="37"/>
      <c r="FK1042" s="37"/>
      <c r="FL1042" s="37"/>
      <c r="FM1042" s="37"/>
      <c r="FN1042" s="37"/>
      <c r="FO1042" s="37"/>
      <c r="FP1042" s="37"/>
      <c r="FQ1042" s="37"/>
      <c r="FR1042" s="37"/>
      <c r="FS1042" s="37"/>
      <c r="FT1042" s="37"/>
      <c r="FU1042" s="37"/>
      <c r="FV1042" s="37"/>
      <c r="FW1042" s="37"/>
      <c r="FX1042" s="37"/>
      <c r="FY1042" s="37"/>
      <c r="FZ1042" s="37"/>
      <c r="GA1042" s="37"/>
      <c r="GB1042" s="37"/>
      <c r="GC1042" s="37"/>
      <c r="GD1042" s="37"/>
      <c r="GE1042" s="37"/>
      <c r="GF1042" s="37"/>
      <c r="GG1042" s="37"/>
      <c r="GH1042" s="37"/>
      <c r="GI1042" s="37"/>
      <c r="GJ1042" s="37"/>
      <c r="GK1042" s="37"/>
      <c r="GL1042" s="37"/>
      <c r="GM1042" s="37"/>
      <c r="GN1042" s="37"/>
      <c r="GO1042" s="37"/>
      <c r="GP1042" s="37"/>
      <c r="GQ1042" s="37"/>
      <c r="GR1042" s="37"/>
      <c r="GS1042" s="37"/>
      <c r="GT1042" s="37"/>
      <c r="GU1042" s="37"/>
      <c r="GV1042" s="37"/>
      <c r="GW1042" s="37"/>
      <c r="GX1042" s="37"/>
      <c r="GY1042" s="37"/>
      <c r="GZ1042" s="37"/>
      <c r="HA1042" s="37"/>
    </row>
    <row r="1043" spans="1:209" s="39" customFormat="1" x14ac:dyDescent="0.25">
      <c r="A1043" s="50"/>
      <c r="B1043" s="124"/>
      <c r="C1043" s="125"/>
      <c r="D1043" s="20"/>
      <c r="E1043" s="20"/>
      <c r="F1043" s="20"/>
      <c r="G1043" s="37"/>
      <c r="H1043" s="37"/>
      <c r="I1043" s="37"/>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7"/>
      <c r="AJ1043" s="37"/>
      <c r="AK1043" s="37"/>
      <c r="AL1043" s="37"/>
      <c r="AM1043" s="37"/>
      <c r="AN1043" s="37"/>
      <c r="AO1043" s="37"/>
      <c r="AP1043" s="37"/>
      <c r="AQ1043" s="37"/>
      <c r="AR1043" s="37"/>
      <c r="AS1043" s="37"/>
      <c r="AT1043" s="37"/>
      <c r="AU1043" s="37"/>
      <c r="AV1043" s="37"/>
      <c r="AW1043" s="37"/>
      <c r="AX1043" s="37"/>
      <c r="AY1043" s="37"/>
      <c r="AZ1043" s="37"/>
      <c r="BA1043" s="37"/>
      <c r="BB1043" s="37"/>
      <c r="BC1043" s="37"/>
      <c r="BD1043" s="37"/>
      <c r="BE1043" s="37"/>
      <c r="BF1043" s="37"/>
      <c r="BG1043" s="37"/>
      <c r="BH1043" s="37"/>
      <c r="BI1043" s="37"/>
      <c r="BJ1043" s="37"/>
      <c r="BK1043" s="37"/>
      <c r="BL1043" s="37"/>
      <c r="BM1043" s="37"/>
      <c r="BN1043" s="37"/>
      <c r="BO1043" s="37"/>
      <c r="BP1043" s="37"/>
      <c r="BQ1043" s="37"/>
      <c r="BR1043" s="37"/>
      <c r="BS1043" s="37"/>
      <c r="BT1043" s="37"/>
      <c r="BU1043" s="37"/>
      <c r="BV1043" s="37"/>
      <c r="BW1043" s="37"/>
      <c r="BX1043" s="37"/>
      <c r="BY1043" s="37"/>
      <c r="BZ1043" s="37"/>
      <c r="CA1043" s="37"/>
      <c r="CB1043" s="37"/>
      <c r="CC1043" s="37"/>
      <c r="CD1043" s="37"/>
      <c r="CE1043" s="37"/>
      <c r="CF1043" s="37"/>
      <c r="CG1043" s="37"/>
      <c r="CH1043" s="37"/>
      <c r="CI1043" s="37"/>
      <c r="CJ1043" s="37"/>
      <c r="CK1043" s="37"/>
      <c r="CL1043" s="37"/>
      <c r="CM1043" s="37"/>
      <c r="CN1043" s="37"/>
      <c r="CO1043" s="37"/>
      <c r="CP1043" s="37"/>
      <c r="CQ1043" s="37"/>
      <c r="CR1043" s="37"/>
      <c r="CS1043" s="37"/>
      <c r="CT1043" s="37"/>
      <c r="CU1043" s="37"/>
      <c r="CV1043" s="37"/>
      <c r="CW1043" s="37"/>
      <c r="CX1043" s="37"/>
      <c r="CY1043" s="37"/>
      <c r="CZ1043" s="37"/>
      <c r="DA1043" s="37"/>
      <c r="DB1043" s="37"/>
      <c r="DC1043" s="37"/>
      <c r="DD1043" s="37"/>
      <c r="DE1043" s="37"/>
      <c r="DF1043" s="37"/>
      <c r="DG1043" s="37"/>
      <c r="DH1043" s="37"/>
      <c r="DI1043" s="37"/>
      <c r="DJ1043" s="37"/>
      <c r="DK1043" s="37"/>
      <c r="DL1043" s="37"/>
      <c r="DM1043" s="37"/>
      <c r="DN1043" s="37"/>
      <c r="DO1043" s="37"/>
      <c r="DP1043" s="37"/>
      <c r="DQ1043" s="37"/>
      <c r="DR1043" s="37"/>
      <c r="DS1043" s="37"/>
      <c r="DT1043" s="37"/>
      <c r="DU1043" s="37"/>
      <c r="DV1043" s="37"/>
      <c r="DW1043" s="37"/>
      <c r="DX1043" s="37"/>
      <c r="DY1043" s="37"/>
      <c r="DZ1043" s="37"/>
      <c r="EA1043" s="37"/>
      <c r="EB1043" s="37"/>
      <c r="EC1043" s="37"/>
      <c r="ED1043" s="37"/>
      <c r="EE1043" s="37"/>
      <c r="EF1043" s="37"/>
      <c r="EG1043" s="37"/>
      <c r="EH1043" s="37"/>
      <c r="EI1043" s="37"/>
      <c r="EJ1043" s="37"/>
      <c r="EK1043" s="37"/>
      <c r="EL1043" s="37"/>
      <c r="EM1043" s="37"/>
      <c r="EN1043" s="37"/>
      <c r="EO1043" s="37"/>
      <c r="EP1043" s="37"/>
      <c r="EQ1043" s="37"/>
      <c r="ER1043" s="37"/>
      <c r="ES1043" s="37"/>
      <c r="ET1043" s="37"/>
      <c r="EU1043" s="37"/>
      <c r="EV1043" s="37"/>
      <c r="EW1043" s="37"/>
      <c r="EX1043" s="37"/>
      <c r="EY1043" s="37"/>
      <c r="EZ1043" s="37"/>
      <c r="FA1043" s="37"/>
      <c r="FB1043" s="37"/>
      <c r="FC1043" s="37"/>
      <c r="FD1043" s="37"/>
      <c r="FE1043" s="37"/>
      <c r="FF1043" s="37"/>
      <c r="FG1043" s="37"/>
      <c r="FH1043" s="37"/>
      <c r="FI1043" s="37"/>
      <c r="FJ1043" s="37"/>
      <c r="FK1043" s="37"/>
      <c r="FL1043" s="37"/>
      <c r="FM1043" s="37"/>
      <c r="FN1043" s="37"/>
      <c r="FO1043" s="37"/>
      <c r="FP1043" s="37"/>
      <c r="FQ1043" s="37"/>
      <c r="FR1043" s="37"/>
      <c r="FS1043" s="37"/>
      <c r="FT1043" s="37"/>
      <c r="FU1043" s="37"/>
      <c r="FV1043" s="37"/>
      <c r="FW1043" s="37"/>
      <c r="FX1043" s="37"/>
      <c r="FY1043" s="37"/>
      <c r="FZ1043" s="37"/>
      <c r="GA1043" s="37"/>
      <c r="GB1043" s="37"/>
      <c r="GC1043" s="37"/>
      <c r="GD1043" s="37"/>
      <c r="GE1043" s="37"/>
      <c r="GF1043" s="37"/>
      <c r="GG1043" s="37"/>
      <c r="GH1043" s="37"/>
      <c r="GI1043" s="37"/>
      <c r="GJ1043" s="37"/>
      <c r="GK1043" s="37"/>
      <c r="GL1043" s="37"/>
      <c r="GM1043" s="37"/>
      <c r="GN1043" s="37"/>
      <c r="GO1043" s="37"/>
      <c r="GP1043" s="37"/>
      <c r="GQ1043" s="37"/>
      <c r="GR1043" s="37"/>
      <c r="GS1043" s="37"/>
      <c r="GT1043" s="37"/>
      <c r="GU1043" s="37"/>
      <c r="GV1043" s="37"/>
      <c r="GW1043" s="37"/>
      <c r="GX1043" s="37"/>
      <c r="GY1043" s="37"/>
      <c r="GZ1043" s="37"/>
      <c r="HA1043" s="37"/>
    </row>
    <row r="1044" spans="1:209" s="39" customFormat="1" x14ac:dyDescent="0.25">
      <c r="A1044" s="50"/>
      <c r="B1044" s="124"/>
      <c r="C1044" s="125"/>
      <c r="D1044" s="20"/>
      <c r="E1044" s="20"/>
      <c r="F1044" s="20"/>
      <c r="G1044" s="37"/>
      <c r="H1044" s="37"/>
      <c r="I1044" s="37"/>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37"/>
      <c r="AI1044" s="37"/>
      <c r="AJ1044" s="37"/>
      <c r="AK1044" s="37"/>
      <c r="AL1044" s="37"/>
      <c r="AM1044" s="37"/>
      <c r="AN1044" s="37"/>
      <c r="AO1044" s="37"/>
      <c r="AP1044" s="37"/>
      <c r="AQ1044" s="37"/>
      <c r="AR1044" s="37"/>
      <c r="AS1044" s="37"/>
      <c r="AT1044" s="37"/>
      <c r="AU1044" s="37"/>
      <c r="AV1044" s="37"/>
      <c r="AW1044" s="37"/>
      <c r="AX1044" s="37"/>
      <c r="AY1044" s="37"/>
      <c r="AZ1044" s="37"/>
      <c r="BA1044" s="37"/>
      <c r="BB1044" s="37"/>
      <c r="BC1044" s="37"/>
      <c r="BD1044" s="37"/>
      <c r="BE1044" s="37"/>
      <c r="BF1044" s="37"/>
      <c r="BG1044" s="37"/>
      <c r="BH1044" s="37"/>
      <c r="BI1044" s="37"/>
      <c r="BJ1044" s="37"/>
      <c r="BK1044" s="37"/>
      <c r="BL1044" s="37"/>
      <c r="BM1044" s="37"/>
      <c r="BN1044" s="37"/>
      <c r="BO1044" s="37"/>
      <c r="BP1044" s="37"/>
      <c r="BQ1044" s="37"/>
      <c r="BR1044" s="37"/>
      <c r="BS1044" s="37"/>
      <c r="BT1044" s="37"/>
      <c r="BU1044" s="37"/>
      <c r="BV1044" s="37"/>
      <c r="BW1044" s="37"/>
      <c r="BX1044" s="37"/>
      <c r="BY1044" s="37"/>
      <c r="BZ1044" s="37"/>
      <c r="CA1044" s="37"/>
      <c r="CB1044" s="37"/>
      <c r="CC1044" s="37"/>
      <c r="CD1044" s="37"/>
      <c r="CE1044" s="37"/>
      <c r="CF1044" s="37"/>
      <c r="CG1044" s="37"/>
      <c r="CH1044" s="37"/>
      <c r="CI1044" s="37"/>
      <c r="CJ1044" s="37"/>
      <c r="CK1044" s="37"/>
      <c r="CL1044" s="37"/>
      <c r="CM1044" s="37"/>
      <c r="CN1044" s="37"/>
      <c r="CO1044" s="37"/>
      <c r="CP1044" s="37"/>
      <c r="CQ1044" s="37"/>
      <c r="CR1044" s="37"/>
      <c r="CS1044" s="37"/>
      <c r="CT1044" s="37"/>
      <c r="CU1044" s="37"/>
      <c r="CV1044" s="37"/>
      <c r="CW1044" s="37"/>
      <c r="CX1044" s="37"/>
      <c r="CY1044" s="37"/>
      <c r="CZ1044" s="37"/>
      <c r="DA1044" s="37"/>
      <c r="DB1044" s="37"/>
      <c r="DC1044" s="37"/>
      <c r="DD1044" s="37"/>
      <c r="DE1044" s="37"/>
      <c r="DF1044" s="37"/>
      <c r="DG1044" s="37"/>
      <c r="DH1044" s="37"/>
      <c r="DI1044" s="37"/>
      <c r="DJ1044" s="37"/>
      <c r="DK1044" s="37"/>
      <c r="DL1044" s="37"/>
      <c r="DM1044" s="37"/>
      <c r="DN1044" s="37"/>
      <c r="DO1044" s="37"/>
      <c r="DP1044" s="37"/>
      <c r="DQ1044" s="37"/>
      <c r="DR1044" s="37"/>
      <c r="DS1044" s="37"/>
      <c r="DT1044" s="37"/>
      <c r="DU1044" s="37"/>
      <c r="DV1044" s="37"/>
      <c r="DW1044" s="37"/>
      <c r="DX1044" s="37"/>
      <c r="DY1044" s="37"/>
      <c r="DZ1044" s="37"/>
      <c r="EA1044" s="37"/>
      <c r="EB1044" s="37"/>
      <c r="EC1044" s="37"/>
      <c r="ED1044" s="37"/>
      <c r="EE1044" s="37"/>
      <c r="EF1044" s="37"/>
      <c r="EG1044" s="37"/>
      <c r="EH1044" s="37"/>
      <c r="EI1044" s="37"/>
      <c r="EJ1044" s="37"/>
      <c r="EK1044" s="37"/>
      <c r="EL1044" s="37"/>
      <c r="EM1044" s="37"/>
      <c r="EN1044" s="37"/>
      <c r="EO1044" s="37"/>
      <c r="EP1044" s="37"/>
      <c r="EQ1044" s="37"/>
      <c r="ER1044" s="37"/>
      <c r="ES1044" s="37"/>
      <c r="ET1044" s="37"/>
      <c r="EU1044" s="37"/>
      <c r="EV1044" s="37"/>
      <c r="EW1044" s="37"/>
      <c r="EX1044" s="37"/>
      <c r="EY1044" s="37"/>
      <c r="EZ1044" s="37"/>
      <c r="FA1044" s="37"/>
      <c r="FB1044" s="37"/>
      <c r="FC1044" s="37"/>
      <c r="FD1044" s="37"/>
      <c r="FE1044" s="37"/>
      <c r="FF1044" s="37"/>
      <c r="FG1044" s="37"/>
      <c r="FH1044" s="37"/>
      <c r="FI1044" s="37"/>
      <c r="FJ1044" s="37"/>
      <c r="FK1044" s="37"/>
      <c r="FL1044" s="37"/>
      <c r="FM1044" s="37"/>
      <c r="FN1044" s="37"/>
      <c r="FO1044" s="37"/>
      <c r="FP1044" s="37"/>
      <c r="FQ1044" s="37"/>
      <c r="FR1044" s="37"/>
      <c r="FS1044" s="37"/>
      <c r="FT1044" s="37"/>
      <c r="FU1044" s="37"/>
      <c r="FV1044" s="37"/>
      <c r="FW1044" s="37"/>
      <c r="FX1044" s="37"/>
      <c r="FY1044" s="37"/>
      <c r="FZ1044" s="37"/>
      <c r="GA1044" s="37"/>
      <c r="GB1044" s="37"/>
      <c r="GC1044" s="37"/>
      <c r="GD1044" s="37"/>
      <c r="GE1044" s="37"/>
      <c r="GF1044" s="37"/>
      <c r="GG1044" s="37"/>
      <c r="GH1044" s="37"/>
      <c r="GI1044" s="37"/>
      <c r="GJ1044" s="37"/>
      <c r="GK1044" s="37"/>
      <c r="GL1044" s="37"/>
      <c r="GM1044" s="37"/>
      <c r="GN1044" s="37"/>
      <c r="GO1044" s="37"/>
      <c r="GP1044" s="37"/>
      <c r="GQ1044" s="37"/>
      <c r="GR1044" s="37"/>
      <c r="GS1044" s="37"/>
      <c r="GT1044" s="37"/>
      <c r="GU1044" s="37"/>
      <c r="GV1044" s="37"/>
      <c r="GW1044" s="37"/>
      <c r="GX1044" s="37"/>
      <c r="GY1044" s="37"/>
      <c r="GZ1044" s="37"/>
      <c r="HA1044" s="37"/>
    </row>
    <row r="1045" spans="1:209" s="39" customFormat="1" x14ac:dyDescent="0.25">
      <c r="A1045" s="50"/>
      <c r="B1045" s="124"/>
      <c r="C1045" s="125"/>
      <c r="D1045" s="20"/>
      <c r="E1045" s="20"/>
      <c r="F1045" s="20"/>
      <c r="G1045" s="37"/>
      <c r="H1045" s="37"/>
      <c r="I1045" s="37"/>
      <c r="J1045" s="37"/>
      <c r="K1045" s="37"/>
      <c r="L1045" s="37"/>
      <c r="M1045" s="37"/>
      <c r="N1045" s="37"/>
      <c r="O1045" s="37"/>
      <c r="P1045" s="37"/>
      <c r="Q1045" s="37"/>
      <c r="R1045" s="37"/>
      <c r="S1045" s="37"/>
      <c r="T1045" s="37"/>
      <c r="U1045" s="37"/>
      <c r="V1045" s="37"/>
      <c r="W1045" s="37"/>
      <c r="X1045" s="37"/>
      <c r="Y1045" s="37"/>
      <c r="Z1045" s="37"/>
      <c r="AA1045" s="37"/>
      <c r="AB1045" s="37"/>
      <c r="AC1045" s="37"/>
      <c r="AD1045" s="37"/>
      <c r="AE1045" s="37"/>
      <c r="AF1045" s="37"/>
      <c r="AG1045" s="37"/>
      <c r="AH1045" s="37"/>
      <c r="AI1045" s="37"/>
      <c r="AJ1045" s="37"/>
      <c r="AK1045" s="37"/>
      <c r="AL1045" s="37"/>
      <c r="AM1045" s="37"/>
      <c r="AN1045" s="37"/>
      <c r="AO1045" s="37"/>
      <c r="AP1045" s="37"/>
      <c r="AQ1045" s="37"/>
      <c r="AR1045" s="37"/>
      <c r="AS1045" s="37"/>
      <c r="AT1045" s="37"/>
      <c r="AU1045" s="37"/>
      <c r="AV1045" s="37"/>
      <c r="AW1045" s="37"/>
      <c r="AX1045" s="37"/>
      <c r="AY1045" s="37"/>
      <c r="AZ1045" s="37"/>
      <c r="BA1045" s="37"/>
      <c r="BB1045" s="37"/>
      <c r="BC1045" s="37"/>
      <c r="BD1045" s="37"/>
      <c r="BE1045" s="37"/>
      <c r="BF1045" s="37"/>
      <c r="BG1045" s="37"/>
      <c r="BH1045" s="37"/>
      <c r="BI1045" s="37"/>
      <c r="BJ1045" s="37"/>
      <c r="BK1045" s="37"/>
      <c r="BL1045" s="37"/>
      <c r="BM1045" s="37"/>
      <c r="BN1045" s="37"/>
      <c r="BO1045" s="37"/>
      <c r="BP1045" s="37"/>
      <c r="BQ1045" s="37"/>
      <c r="BR1045" s="37"/>
      <c r="BS1045" s="37"/>
      <c r="BT1045" s="37"/>
      <c r="BU1045" s="37"/>
      <c r="BV1045" s="37"/>
      <c r="BW1045" s="37"/>
      <c r="BX1045" s="37"/>
      <c r="BY1045" s="37"/>
      <c r="BZ1045" s="37"/>
      <c r="CA1045" s="37"/>
      <c r="CB1045" s="37"/>
      <c r="CC1045" s="37"/>
      <c r="CD1045" s="37"/>
      <c r="CE1045" s="37"/>
      <c r="CF1045" s="37"/>
      <c r="CG1045" s="37"/>
      <c r="CH1045" s="37"/>
      <c r="CI1045" s="37"/>
      <c r="CJ1045" s="37"/>
      <c r="CK1045" s="37"/>
      <c r="CL1045" s="37"/>
      <c r="CM1045" s="37"/>
      <c r="CN1045" s="37"/>
      <c r="CO1045" s="37"/>
      <c r="CP1045" s="37"/>
      <c r="CQ1045" s="37"/>
      <c r="CR1045" s="37"/>
      <c r="CS1045" s="37"/>
      <c r="CT1045" s="37"/>
      <c r="CU1045" s="37"/>
      <c r="CV1045" s="37"/>
      <c r="CW1045" s="37"/>
      <c r="CX1045" s="37"/>
      <c r="CY1045" s="37"/>
      <c r="CZ1045" s="37"/>
      <c r="DA1045" s="37"/>
      <c r="DB1045" s="37"/>
      <c r="DC1045" s="37"/>
      <c r="DD1045" s="37"/>
      <c r="DE1045" s="37"/>
      <c r="DF1045" s="37"/>
      <c r="DG1045" s="37"/>
      <c r="DH1045" s="37"/>
      <c r="DI1045" s="37"/>
      <c r="DJ1045" s="37"/>
      <c r="DK1045" s="37"/>
      <c r="DL1045" s="37"/>
      <c r="DM1045" s="37"/>
      <c r="DN1045" s="37"/>
      <c r="DO1045" s="37"/>
      <c r="DP1045" s="37"/>
      <c r="DQ1045" s="37"/>
      <c r="DR1045" s="37"/>
      <c r="DS1045" s="37"/>
      <c r="DT1045" s="37"/>
      <c r="DU1045" s="37"/>
      <c r="DV1045" s="37"/>
      <c r="DW1045" s="37"/>
      <c r="DX1045" s="37"/>
      <c r="DY1045" s="37"/>
      <c r="DZ1045" s="37"/>
      <c r="EA1045" s="37"/>
      <c r="EB1045" s="37"/>
      <c r="EC1045" s="37"/>
      <c r="ED1045" s="37"/>
      <c r="EE1045" s="37"/>
      <c r="EF1045" s="37"/>
      <c r="EG1045" s="37"/>
      <c r="EH1045" s="37"/>
      <c r="EI1045" s="37"/>
      <c r="EJ1045" s="37"/>
      <c r="EK1045" s="37"/>
      <c r="EL1045" s="37"/>
      <c r="EM1045" s="37"/>
      <c r="EN1045" s="37"/>
      <c r="EO1045" s="37"/>
      <c r="EP1045" s="37"/>
      <c r="EQ1045" s="37"/>
      <c r="ER1045" s="37"/>
      <c r="ES1045" s="37"/>
      <c r="ET1045" s="37"/>
      <c r="EU1045" s="37"/>
      <c r="EV1045" s="37"/>
      <c r="EW1045" s="37"/>
      <c r="EX1045" s="37"/>
      <c r="EY1045" s="37"/>
      <c r="EZ1045" s="37"/>
      <c r="FA1045" s="37"/>
      <c r="FB1045" s="37"/>
      <c r="FC1045" s="37"/>
      <c r="FD1045" s="37"/>
      <c r="FE1045" s="37"/>
      <c r="FF1045" s="37"/>
      <c r="FG1045" s="37"/>
      <c r="FH1045" s="37"/>
      <c r="FI1045" s="37"/>
      <c r="FJ1045" s="37"/>
      <c r="FK1045" s="37"/>
      <c r="FL1045" s="37"/>
      <c r="FM1045" s="37"/>
      <c r="FN1045" s="37"/>
      <c r="FO1045" s="37"/>
      <c r="FP1045" s="37"/>
      <c r="FQ1045" s="37"/>
      <c r="FR1045" s="37"/>
      <c r="FS1045" s="37"/>
      <c r="FT1045" s="37"/>
      <c r="FU1045" s="37"/>
      <c r="FV1045" s="37"/>
      <c r="FW1045" s="37"/>
      <c r="FX1045" s="37"/>
      <c r="FY1045" s="37"/>
      <c r="FZ1045" s="37"/>
      <c r="GA1045" s="37"/>
      <c r="GB1045" s="37"/>
      <c r="GC1045" s="37"/>
      <c r="GD1045" s="37"/>
      <c r="GE1045" s="37"/>
      <c r="GF1045" s="37"/>
      <c r="GG1045" s="37"/>
      <c r="GH1045" s="37"/>
      <c r="GI1045" s="37"/>
      <c r="GJ1045" s="37"/>
      <c r="GK1045" s="37"/>
      <c r="GL1045" s="37"/>
      <c r="GM1045" s="37"/>
      <c r="GN1045" s="37"/>
      <c r="GO1045" s="37"/>
      <c r="GP1045" s="37"/>
      <c r="GQ1045" s="37"/>
      <c r="GR1045" s="37"/>
      <c r="GS1045" s="37"/>
      <c r="GT1045" s="37"/>
      <c r="GU1045" s="37"/>
      <c r="GV1045" s="37"/>
      <c r="GW1045" s="37"/>
      <c r="GX1045" s="37"/>
      <c r="GY1045" s="37"/>
      <c r="GZ1045" s="37"/>
      <c r="HA1045" s="37"/>
    </row>
    <row r="1046" spans="1:209" s="39" customFormat="1" x14ac:dyDescent="0.25">
      <c r="A1046" s="50"/>
      <c r="B1046" s="124"/>
      <c r="C1046" s="125"/>
      <c r="D1046" s="20"/>
      <c r="E1046" s="20"/>
      <c r="F1046" s="20"/>
      <c r="G1046" s="37"/>
      <c r="H1046" s="37"/>
      <c r="I1046" s="37"/>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37"/>
      <c r="AI1046" s="37"/>
      <c r="AJ1046" s="37"/>
      <c r="AK1046" s="37"/>
      <c r="AL1046" s="37"/>
      <c r="AM1046" s="37"/>
      <c r="AN1046" s="37"/>
      <c r="AO1046" s="37"/>
      <c r="AP1046" s="37"/>
      <c r="AQ1046" s="37"/>
      <c r="AR1046" s="37"/>
      <c r="AS1046" s="37"/>
      <c r="AT1046" s="37"/>
      <c r="AU1046" s="37"/>
      <c r="AV1046" s="37"/>
      <c r="AW1046" s="37"/>
      <c r="AX1046" s="37"/>
      <c r="AY1046" s="37"/>
      <c r="AZ1046" s="37"/>
      <c r="BA1046" s="37"/>
      <c r="BB1046" s="37"/>
      <c r="BC1046" s="37"/>
      <c r="BD1046" s="37"/>
      <c r="BE1046" s="37"/>
      <c r="BF1046" s="37"/>
      <c r="BG1046" s="37"/>
      <c r="BH1046" s="37"/>
      <c r="BI1046" s="37"/>
      <c r="BJ1046" s="37"/>
      <c r="BK1046" s="37"/>
      <c r="BL1046" s="37"/>
      <c r="BM1046" s="37"/>
      <c r="BN1046" s="37"/>
      <c r="BO1046" s="37"/>
      <c r="BP1046" s="37"/>
      <c r="BQ1046" s="37"/>
      <c r="BR1046" s="37"/>
      <c r="BS1046" s="37"/>
      <c r="BT1046" s="37"/>
      <c r="BU1046" s="37"/>
      <c r="BV1046" s="37"/>
      <c r="BW1046" s="37"/>
      <c r="BX1046" s="37"/>
      <c r="BY1046" s="37"/>
      <c r="BZ1046" s="37"/>
      <c r="CA1046" s="37"/>
      <c r="CB1046" s="37"/>
      <c r="CC1046" s="37"/>
      <c r="CD1046" s="37"/>
      <c r="CE1046" s="37"/>
      <c r="CF1046" s="37"/>
      <c r="CG1046" s="37"/>
      <c r="CH1046" s="37"/>
      <c r="CI1046" s="37"/>
      <c r="CJ1046" s="37"/>
      <c r="CK1046" s="37"/>
      <c r="CL1046" s="37"/>
      <c r="CM1046" s="37"/>
      <c r="CN1046" s="37"/>
      <c r="CO1046" s="37"/>
      <c r="CP1046" s="37"/>
      <c r="CQ1046" s="37"/>
      <c r="CR1046" s="37"/>
      <c r="CS1046" s="37"/>
      <c r="CT1046" s="37"/>
      <c r="CU1046" s="37"/>
      <c r="CV1046" s="37"/>
      <c r="CW1046" s="37"/>
      <c r="CX1046" s="37"/>
      <c r="CY1046" s="37"/>
      <c r="CZ1046" s="37"/>
      <c r="DA1046" s="37"/>
      <c r="DB1046" s="37"/>
      <c r="DC1046" s="37"/>
      <c r="DD1046" s="37"/>
      <c r="DE1046" s="37"/>
      <c r="DF1046" s="37"/>
      <c r="DG1046" s="37"/>
      <c r="DH1046" s="37"/>
      <c r="DI1046" s="37"/>
      <c r="DJ1046" s="37"/>
      <c r="DK1046" s="37"/>
      <c r="DL1046" s="37"/>
      <c r="DM1046" s="37"/>
      <c r="DN1046" s="37"/>
      <c r="DO1046" s="37"/>
      <c r="DP1046" s="37"/>
      <c r="DQ1046" s="37"/>
      <c r="DR1046" s="37"/>
      <c r="DS1046" s="37"/>
      <c r="DT1046" s="37"/>
      <c r="DU1046" s="37"/>
      <c r="DV1046" s="37"/>
      <c r="DW1046" s="37"/>
      <c r="DX1046" s="37"/>
      <c r="DY1046" s="37"/>
      <c r="DZ1046" s="37"/>
      <c r="EA1046" s="37"/>
      <c r="EB1046" s="37"/>
      <c r="EC1046" s="37"/>
      <c r="ED1046" s="37"/>
      <c r="EE1046" s="37"/>
      <c r="EF1046" s="37"/>
      <c r="EG1046" s="37"/>
      <c r="EH1046" s="37"/>
      <c r="EI1046" s="37"/>
      <c r="EJ1046" s="37"/>
      <c r="EK1046" s="37"/>
      <c r="EL1046" s="37"/>
      <c r="EM1046" s="37"/>
      <c r="EN1046" s="37"/>
      <c r="EO1046" s="37"/>
      <c r="EP1046" s="37"/>
      <c r="EQ1046" s="37"/>
      <c r="ER1046" s="37"/>
      <c r="ES1046" s="37"/>
      <c r="ET1046" s="37"/>
      <c r="EU1046" s="37"/>
      <c r="EV1046" s="37"/>
      <c r="EW1046" s="37"/>
      <c r="EX1046" s="37"/>
      <c r="EY1046" s="37"/>
      <c r="EZ1046" s="37"/>
      <c r="FA1046" s="37"/>
      <c r="FB1046" s="37"/>
      <c r="FC1046" s="37"/>
      <c r="FD1046" s="37"/>
      <c r="FE1046" s="37"/>
      <c r="FF1046" s="37"/>
      <c r="FG1046" s="37"/>
      <c r="FH1046" s="37"/>
      <c r="FI1046" s="37"/>
      <c r="FJ1046" s="37"/>
      <c r="FK1046" s="37"/>
      <c r="FL1046" s="37"/>
      <c r="FM1046" s="37"/>
      <c r="FN1046" s="37"/>
      <c r="FO1046" s="37"/>
      <c r="FP1046" s="37"/>
      <c r="FQ1046" s="37"/>
      <c r="FR1046" s="37"/>
      <c r="FS1046" s="37"/>
      <c r="FT1046" s="37"/>
      <c r="FU1046" s="37"/>
      <c r="FV1046" s="37"/>
      <c r="FW1046" s="37"/>
      <c r="FX1046" s="37"/>
      <c r="FY1046" s="37"/>
      <c r="FZ1046" s="37"/>
      <c r="GA1046" s="37"/>
      <c r="GB1046" s="37"/>
      <c r="GC1046" s="37"/>
      <c r="GD1046" s="37"/>
      <c r="GE1046" s="37"/>
      <c r="GF1046" s="37"/>
      <c r="GG1046" s="37"/>
      <c r="GH1046" s="37"/>
      <c r="GI1046" s="37"/>
      <c r="GJ1046" s="37"/>
      <c r="GK1046" s="37"/>
      <c r="GL1046" s="37"/>
      <c r="GM1046" s="37"/>
      <c r="GN1046" s="37"/>
      <c r="GO1046" s="37"/>
      <c r="GP1046" s="37"/>
      <c r="GQ1046" s="37"/>
      <c r="GR1046" s="37"/>
      <c r="GS1046" s="37"/>
      <c r="GT1046" s="37"/>
      <c r="GU1046" s="37"/>
      <c r="GV1046" s="37"/>
      <c r="GW1046" s="37"/>
      <c r="GX1046" s="37"/>
      <c r="GY1046" s="37"/>
      <c r="GZ1046" s="37"/>
      <c r="HA1046" s="37"/>
    </row>
    <row r="1047" spans="1:209" s="39" customFormat="1" x14ac:dyDescent="0.25">
      <c r="A1047" s="50"/>
      <c r="B1047" s="124"/>
      <c r="C1047" s="125"/>
      <c r="D1047" s="20"/>
      <c r="E1047" s="20"/>
      <c r="F1047" s="20"/>
      <c r="G1047" s="37"/>
      <c r="H1047" s="37"/>
      <c r="I1047" s="37"/>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7"/>
      <c r="AF1047" s="37"/>
      <c r="AG1047" s="37"/>
      <c r="AH1047" s="37"/>
      <c r="AI1047" s="37"/>
      <c r="AJ1047" s="37"/>
      <c r="AK1047" s="37"/>
      <c r="AL1047" s="37"/>
      <c r="AM1047" s="37"/>
      <c r="AN1047" s="37"/>
      <c r="AO1047" s="37"/>
      <c r="AP1047" s="37"/>
      <c r="AQ1047" s="37"/>
      <c r="AR1047" s="37"/>
      <c r="AS1047" s="37"/>
      <c r="AT1047" s="37"/>
      <c r="AU1047" s="37"/>
      <c r="AV1047" s="37"/>
      <c r="AW1047" s="37"/>
      <c r="AX1047" s="37"/>
      <c r="AY1047" s="37"/>
      <c r="AZ1047" s="37"/>
      <c r="BA1047" s="37"/>
      <c r="BB1047" s="37"/>
      <c r="BC1047" s="37"/>
      <c r="BD1047" s="37"/>
      <c r="BE1047" s="37"/>
      <c r="BF1047" s="37"/>
      <c r="BG1047" s="37"/>
      <c r="BH1047" s="37"/>
      <c r="BI1047" s="37"/>
      <c r="BJ1047" s="37"/>
      <c r="BK1047" s="37"/>
      <c r="BL1047" s="37"/>
      <c r="BM1047" s="37"/>
      <c r="BN1047" s="37"/>
      <c r="BO1047" s="37"/>
      <c r="BP1047" s="37"/>
      <c r="BQ1047" s="37"/>
      <c r="BR1047" s="37"/>
      <c r="BS1047" s="37"/>
      <c r="BT1047" s="37"/>
      <c r="BU1047" s="37"/>
      <c r="BV1047" s="37"/>
      <c r="BW1047" s="37"/>
      <c r="BX1047" s="37"/>
      <c r="BY1047" s="37"/>
      <c r="BZ1047" s="37"/>
      <c r="CA1047" s="37"/>
      <c r="CB1047" s="37"/>
      <c r="CC1047" s="37"/>
      <c r="CD1047" s="37"/>
      <c r="CE1047" s="37"/>
      <c r="CF1047" s="37"/>
      <c r="CG1047" s="37"/>
      <c r="CH1047" s="37"/>
      <c r="CI1047" s="37"/>
      <c r="CJ1047" s="37"/>
      <c r="CK1047" s="37"/>
      <c r="CL1047" s="37"/>
      <c r="CM1047" s="37"/>
      <c r="CN1047" s="37"/>
      <c r="CO1047" s="37"/>
      <c r="CP1047" s="37"/>
      <c r="CQ1047" s="37"/>
      <c r="CR1047" s="37"/>
      <c r="CS1047" s="37"/>
      <c r="CT1047" s="37"/>
      <c r="CU1047" s="37"/>
      <c r="CV1047" s="37"/>
      <c r="CW1047" s="37"/>
      <c r="CX1047" s="37"/>
      <c r="CY1047" s="37"/>
      <c r="CZ1047" s="37"/>
      <c r="DA1047" s="37"/>
      <c r="DB1047" s="37"/>
      <c r="DC1047" s="37"/>
      <c r="DD1047" s="37"/>
      <c r="DE1047" s="37"/>
      <c r="DF1047" s="37"/>
      <c r="DG1047" s="37"/>
      <c r="DH1047" s="37"/>
      <c r="DI1047" s="37"/>
      <c r="DJ1047" s="37"/>
      <c r="DK1047" s="37"/>
      <c r="DL1047" s="37"/>
      <c r="DM1047" s="37"/>
      <c r="DN1047" s="37"/>
      <c r="DO1047" s="37"/>
      <c r="DP1047" s="37"/>
      <c r="DQ1047" s="37"/>
      <c r="DR1047" s="37"/>
      <c r="DS1047" s="37"/>
      <c r="DT1047" s="37"/>
      <c r="DU1047" s="37"/>
      <c r="DV1047" s="37"/>
      <c r="DW1047" s="37"/>
      <c r="DX1047" s="37"/>
      <c r="DY1047" s="37"/>
      <c r="DZ1047" s="37"/>
      <c r="EA1047" s="37"/>
      <c r="EB1047" s="37"/>
      <c r="EC1047" s="37"/>
      <c r="ED1047" s="37"/>
      <c r="EE1047" s="37"/>
      <c r="EF1047" s="37"/>
      <c r="EG1047" s="37"/>
      <c r="EH1047" s="37"/>
      <c r="EI1047" s="37"/>
      <c r="EJ1047" s="37"/>
      <c r="EK1047" s="37"/>
      <c r="EL1047" s="37"/>
      <c r="EM1047" s="37"/>
      <c r="EN1047" s="37"/>
      <c r="EO1047" s="37"/>
      <c r="EP1047" s="37"/>
      <c r="EQ1047" s="37"/>
      <c r="ER1047" s="37"/>
      <c r="ES1047" s="37"/>
      <c r="ET1047" s="37"/>
      <c r="EU1047" s="37"/>
      <c r="EV1047" s="37"/>
      <c r="EW1047" s="37"/>
      <c r="EX1047" s="37"/>
      <c r="EY1047" s="37"/>
      <c r="EZ1047" s="37"/>
      <c r="FA1047" s="37"/>
      <c r="FB1047" s="37"/>
      <c r="FC1047" s="37"/>
      <c r="FD1047" s="37"/>
      <c r="FE1047" s="37"/>
      <c r="FF1047" s="37"/>
      <c r="FG1047" s="37"/>
      <c r="FH1047" s="37"/>
      <c r="FI1047" s="37"/>
      <c r="FJ1047" s="37"/>
      <c r="FK1047" s="37"/>
      <c r="FL1047" s="37"/>
      <c r="FM1047" s="37"/>
      <c r="FN1047" s="37"/>
      <c r="FO1047" s="37"/>
      <c r="FP1047" s="37"/>
      <c r="FQ1047" s="37"/>
      <c r="FR1047" s="37"/>
      <c r="FS1047" s="37"/>
      <c r="FT1047" s="37"/>
      <c r="FU1047" s="37"/>
      <c r="FV1047" s="37"/>
      <c r="FW1047" s="37"/>
      <c r="FX1047" s="37"/>
      <c r="FY1047" s="37"/>
      <c r="FZ1047" s="37"/>
      <c r="GA1047" s="37"/>
      <c r="GB1047" s="37"/>
      <c r="GC1047" s="37"/>
      <c r="GD1047" s="37"/>
      <c r="GE1047" s="37"/>
      <c r="GF1047" s="37"/>
      <c r="GG1047" s="37"/>
      <c r="GH1047" s="37"/>
      <c r="GI1047" s="37"/>
      <c r="GJ1047" s="37"/>
      <c r="GK1047" s="37"/>
      <c r="GL1047" s="37"/>
      <c r="GM1047" s="37"/>
      <c r="GN1047" s="37"/>
      <c r="GO1047" s="37"/>
      <c r="GP1047" s="37"/>
      <c r="GQ1047" s="37"/>
      <c r="GR1047" s="37"/>
      <c r="GS1047" s="37"/>
      <c r="GT1047" s="37"/>
      <c r="GU1047" s="37"/>
      <c r="GV1047" s="37"/>
      <c r="GW1047" s="37"/>
      <c r="GX1047" s="37"/>
      <c r="GY1047" s="37"/>
      <c r="GZ1047" s="37"/>
      <c r="HA1047" s="37"/>
    </row>
    <row r="1048" spans="1:209" s="39" customFormat="1" x14ac:dyDescent="0.25">
      <c r="A1048" s="50"/>
      <c r="B1048" s="124"/>
      <c r="C1048" s="125"/>
      <c r="D1048" s="20"/>
      <c r="E1048" s="20"/>
      <c r="F1048" s="20"/>
      <c r="G1048" s="37"/>
      <c r="H1048" s="37"/>
      <c r="I1048" s="37"/>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7"/>
      <c r="AF1048" s="37"/>
      <c r="AG1048" s="37"/>
      <c r="AH1048" s="37"/>
      <c r="AI1048" s="37"/>
      <c r="AJ1048" s="37"/>
      <c r="AK1048" s="37"/>
      <c r="AL1048" s="37"/>
      <c r="AM1048" s="37"/>
      <c r="AN1048" s="37"/>
      <c r="AO1048" s="37"/>
      <c r="AP1048" s="37"/>
      <c r="AQ1048" s="37"/>
      <c r="AR1048" s="37"/>
      <c r="AS1048" s="37"/>
      <c r="AT1048" s="37"/>
      <c r="AU1048" s="37"/>
      <c r="AV1048" s="37"/>
      <c r="AW1048" s="37"/>
      <c r="AX1048" s="37"/>
      <c r="AY1048" s="37"/>
      <c r="AZ1048" s="37"/>
      <c r="BA1048" s="37"/>
      <c r="BB1048" s="37"/>
      <c r="BC1048" s="37"/>
      <c r="BD1048" s="37"/>
      <c r="BE1048" s="37"/>
      <c r="BF1048" s="37"/>
      <c r="BG1048" s="37"/>
      <c r="BH1048" s="37"/>
      <c r="BI1048" s="37"/>
      <c r="BJ1048" s="37"/>
      <c r="BK1048" s="37"/>
      <c r="BL1048" s="37"/>
      <c r="BM1048" s="37"/>
      <c r="BN1048" s="37"/>
      <c r="BO1048" s="37"/>
      <c r="BP1048" s="37"/>
      <c r="BQ1048" s="37"/>
      <c r="BR1048" s="37"/>
      <c r="BS1048" s="37"/>
      <c r="BT1048" s="37"/>
      <c r="BU1048" s="37"/>
      <c r="BV1048" s="37"/>
      <c r="BW1048" s="37"/>
      <c r="BX1048" s="37"/>
      <c r="BY1048" s="37"/>
      <c r="BZ1048" s="37"/>
      <c r="CA1048" s="37"/>
      <c r="CB1048" s="37"/>
      <c r="CC1048" s="37"/>
      <c r="CD1048" s="37"/>
      <c r="CE1048" s="37"/>
      <c r="CF1048" s="37"/>
      <c r="CG1048" s="37"/>
      <c r="CH1048" s="37"/>
      <c r="CI1048" s="37"/>
      <c r="CJ1048" s="37"/>
      <c r="CK1048" s="37"/>
      <c r="CL1048" s="37"/>
      <c r="CM1048" s="37"/>
      <c r="CN1048" s="37"/>
      <c r="CO1048" s="37"/>
      <c r="CP1048" s="37"/>
      <c r="CQ1048" s="37"/>
      <c r="CR1048" s="37"/>
      <c r="CS1048" s="37"/>
      <c r="CT1048" s="37"/>
      <c r="CU1048" s="37"/>
      <c r="CV1048" s="37"/>
      <c r="CW1048" s="37"/>
      <c r="CX1048" s="37"/>
      <c r="CY1048" s="37"/>
      <c r="CZ1048" s="37"/>
      <c r="DA1048" s="37"/>
      <c r="DB1048" s="37"/>
      <c r="DC1048" s="37"/>
      <c r="DD1048" s="37"/>
      <c r="DE1048" s="37"/>
      <c r="DF1048" s="37"/>
      <c r="DG1048" s="37"/>
      <c r="DH1048" s="37"/>
      <c r="DI1048" s="37"/>
      <c r="DJ1048" s="37"/>
      <c r="DK1048" s="37"/>
      <c r="DL1048" s="37"/>
      <c r="DM1048" s="37"/>
      <c r="DN1048" s="37"/>
      <c r="DO1048" s="37"/>
      <c r="DP1048" s="37"/>
      <c r="DQ1048" s="37"/>
      <c r="DR1048" s="37"/>
      <c r="DS1048" s="37"/>
      <c r="DT1048" s="37"/>
      <c r="DU1048" s="37"/>
      <c r="DV1048" s="37"/>
      <c r="DW1048" s="37"/>
      <c r="DX1048" s="37"/>
      <c r="DY1048" s="37"/>
      <c r="DZ1048" s="37"/>
      <c r="EA1048" s="37"/>
      <c r="EB1048" s="37"/>
      <c r="EC1048" s="37"/>
      <c r="ED1048" s="37"/>
      <c r="EE1048" s="37"/>
      <c r="EF1048" s="37"/>
      <c r="EG1048" s="37"/>
      <c r="EH1048" s="37"/>
      <c r="EI1048" s="37"/>
      <c r="EJ1048" s="37"/>
      <c r="EK1048" s="37"/>
      <c r="EL1048" s="37"/>
      <c r="EM1048" s="37"/>
      <c r="EN1048" s="37"/>
      <c r="EO1048" s="37"/>
      <c r="EP1048" s="37"/>
      <c r="EQ1048" s="37"/>
      <c r="ER1048" s="37"/>
      <c r="ES1048" s="37"/>
      <c r="ET1048" s="37"/>
      <c r="EU1048" s="37"/>
      <c r="EV1048" s="37"/>
      <c r="EW1048" s="37"/>
      <c r="EX1048" s="37"/>
      <c r="EY1048" s="37"/>
      <c r="EZ1048" s="37"/>
      <c r="FA1048" s="37"/>
      <c r="FB1048" s="37"/>
      <c r="FC1048" s="37"/>
      <c r="FD1048" s="37"/>
      <c r="FE1048" s="37"/>
      <c r="FF1048" s="37"/>
      <c r="FG1048" s="37"/>
      <c r="FH1048" s="37"/>
      <c r="FI1048" s="37"/>
      <c r="FJ1048" s="37"/>
      <c r="FK1048" s="37"/>
      <c r="FL1048" s="37"/>
      <c r="FM1048" s="37"/>
      <c r="FN1048" s="37"/>
      <c r="FO1048" s="37"/>
      <c r="FP1048" s="37"/>
      <c r="FQ1048" s="37"/>
      <c r="FR1048" s="37"/>
      <c r="FS1048" s="37"/>
      <c r="FT1048" s="37"/>
      <c r="FU1048" s="37"/>
      <c r="FV1048" s="37"/>
      <c r="FW1048" s="37"/>
      <c r="FX1048" s="37"/>
      <c r="FY1048" s="37"/>
      <c r="FZ1048" s="37"/>
      <c r="GA1048" s="37"/>
      <c r="GB1048" s="37"/>
      <c r="GC1048" s="37"/>
      <c r="GD1048" s="37"/>
      <c r="GE1048" s="37"/>
      <c r="GF1048" s="37"/>
      <c r="GG1048" s="37"/>
      <c r="GH1048" s="37"/>
      <c r="GI1048" s="37"/>
      <c r="GJ1048" s="37"/>
      <c r="GK1048" s="37"/>
      <c r="GL1048" s="37"/>
      <c r="GM1048" s="37"/>
      <c r="GN1048" s="37"/>
      <c r="GO1048" s="37"/>
      <c r="GP1048" s="37"/>
      <c r="GQ1048" s="37"/>
      <c r="GR1048" s="37"/>
      <c r="GS1048" s="37"/>
      <c r="GT1048" s="37"/>
      <c r="GU1048" s="37"/>
      <c r="GV1048" s="37"/>
      <c r="GW1048" s="37"/>
      <c r="GX1048" s="37"/>
      <c r="GY1048" s="37"/>
      <c r="GZ1048" s="37"/>
      <c r="HA1048" s="37"/>
    </row>
    <row r="1049" spans="1:209" s="39" customFormat="1" x14ac:dyDescent="0.25">
      <c r="A1049" s="50"/>
      <c r="B1049" s="124"/>
      <c r="C1049" s="125"/>
      <c r="D1049" s="20"/>
      <c r="E1049" s="20"/>
      <c r="F1049" s="20"/>
      <c r="G1049" s="37"/>
      <c r="H1049" s="37"/>
      <c r="I1049" s="37"/>
      <c r="J1049" s="37"/>
      <c r="K1049" s="37"/>
      <c r="L1049" s="37"/>
      <c r="M1049" s="37"/>
      <c r="N1049" s="37"/>
      <c r="O1049" s="37"/>
      <c r="P1049" s="37"/>
      <c r="Q1049" s="37"/>
      <c r="R1049" s="37"/>
      <c r="S1049" s="37"/>
      <c r="T1049" s="37"/>
      <c r="U1049" s="37"/>
      <c r="V1049" s="37"/>
      <c r="W1049" s="37"/>
      <c r="X1049" s="37"/>
      <c r="Y1049" s="37"/>
      <c r="Z1049" s="37"/>
      <c r="AA1049" s="37"/>
      <c r="AB1049" s="37"/>
      <c r="AC1049" s="37"/>
      <c r="AD1049" s="37"/>
      <c r="AE1049" s="37"/>
      <c r="AF1049" s="37"/>
      <c r="AG1049" s="37"/>
      <c r="AH1049" s="37"/>
      <c r="AI1049" s="37"/>
      <c r="AJ1049" s="37"/>
      <c r="AK1049" s="37"/>
      <c r="AL1049" s="37"/>
      <c r="AM1049" s="37"/>
      <c r="AN1049" s="37"/>
      <c r="AO1049" s="37"/>
      <c r="AP1049" s="37"/>
      <c r="AQ1049" s="37"/>
      <c r="AR1049" s="37"/>
      <c r="AS1049" s="37"/>
      <c r="AT1049" s="37"/>
      <c r="AU1049" s="37"/>
      <c r="AV1049" s="37"/>
      <c r="AW1049" s="37"/>
      <c r="AX1049" s="37"/>
      <c r="AY1049" s="37"/>
      <c r="AZ1049" s="37"/>
      <c r="BA1049" s="37"/>
      <c r="BB1049" s="37"/>
      <c r="BC1049" s="37"/>
      <c r="BD1049" s="37"/>
      <c r="BE1049" s="37"/>
      <c r="BF1049" s="37"/>
      <c r="BG1049" s="37"/>
      <c r="BH1049" s="37"/>
      <c r="BI1049" s="37"/>
      <c r="BJ1049" s="37"/>
      <c r="BK1049" s="37"/>
      <c r="BL1049" s="37"/>
      <c r="BM1049" s="37"/>
      <c r="BN1049" s="37"/>
      <c r="BO1049" s="37"/>
      <c r="BP1049" s="37"/>
      <c r="BQ1049" s="37"/>
      <c r="BR1049" s="37"/>
      <c r="BS1049" s="37"/>
      <c r="BT1049" s="37"/>
      <c r="BU1049" s="37"/>
      <c r="BV1049" s="37"/>
      <c r="BW1049" s="37"/>
      <c r="BX1049" s="37"/>
      <c r="BY1049" s="37"/>
      <c r="BZ1049" s="37"/>
      <c r="CA1049" s="37"/>
      <c r="CB1049" s="37"/>
      <c r="CC1049" s="37"/>
      <c r="CD1049" s="37"/>
      <c r="CE1049" s="37"/>
      <c r="CF1049" s="37"/>
      <c r="CG1049" s="37"/>
      <c r="CH1049" s="37"/>
      <c r="CI1049" s="37"/>
      <c r="CJ1049" s="37"/>
      <c r="CK1049" s="37"/>
      <c r="CL1049" s="37"/>
      <c r="CM1049" s="37"/>
      <c r="CN1049" s="37"/>
      <c r="CO1049" s="37"/>
      <c r="CP1049" s="37"/>
      <c r="CQ1049" s="37"/>
      <c r="CR1049" s="37"/>
      <c r="CS1049" s="37"/>
      <c r="CT1049" s="37"/>
      <c r="CU1049" s="37"/>
      <c r="CV1049" s="37"/>
      <c r="CW1049" s="37"/>
      <c r="CX1049" s="37"/>
      <c r="CY1049" s="37"/>
      <c r="CZ1049" s="37"/>
      <c r="DA1049" s="37"/>
      <c r="DB1049" s="37"/>
      <c r="DC1049" s="37"/>
      <c r="DD1049" s="37"/>
      <c r="DE1049" s="37"/>
      <c r="DF1049" s="37"/>
      <c r="DG1049" s="37"/>
      <c r="DH1049" s="37"/>
      <c r="DI1049" s="37"/>
      <c r="DJ1049" s="37"/>
      <c r="DK1049" s="37"/>
      <c r="DL1049" s="37"/>
      <c r="DM1049" s="37"/>
      <c r="DN1049" s="37"/>
      <c r="DO1049" s="37"/>
      <c r="DP1049" s="37"/>
      <c r="DQ1049" s="37"/>
      <c r="DR1049" s="37"/>
      <c r="DS1049" s="37"/>
      <c r="DT1049" s="37"/>
      <c r="DU1049" s="37"/>
      <c r="DV1049" s="37"/>
      <c r="DW1049" s="37"/>
      <c r="DX1049" s="37"/>
      <c r="DY1049" s="37"/>
      <c r="DZ1049" s="37"/>
      <c r="EA1049" s="37"/>
      <c r="EB1049" s="37"/>
      <c r="EC1049" s="37"/>
      <c r="ED1049" s="37"/>
      <c r="EE1049" s="37"/>
      <c r="EF1049" s="37"/>
      <c r="EG1049" s="37"/>
      <c r="EH1049" s="37"/>
      <c r="EI1049" s="37"/>
      <c r="EJ1049" s="37"/>
      <c r="EK1049" s="37"/>
      <c r="EL1049" s="37"/>
      <c r="EM1049" s="37"/>
      <c r="EN1049" s="37"/>
      <c r="EO1049" s="37"/>
      <c r="EP1049" s="37"/>
      <c r="EQ1049" s="37"/>
      <c r="ER1049" s="37"/>
      <c r="ES1049" s="37"/>
      <c r="ET1049" s="37"/>
      <c r="EU1049" s="37"/>
      <c r="EV1049" s="37"/>
      <c r="EW1049" s="37"/>
      <c r="EX1049" s="37"/>
      <c r="EY1049" s="37"/>
      <c r="EZ1049" s="37"/>
      <c r="FA1049" s="37"/>
      <c r="FB1049" s="37"/>
      <c r="FC1049" s="37"/>
      <c r="FD1049" s="37"/>
      <c r="FE1049" s="37"/>
      <c r="FF1049" s="37"/>
      <c r="FG1049" s="37"/>
      <c r="FH1049" s="37"/>
      <c r="FI1049" s="37"/>
      <c r="FJ1049" s="37"/>
      <c r="FK1049" s="37"/>
      <c r="FL1049" s="37"/>
      <c r="FM1049" s="37"/>
      <c r="FN1049" s="37"/>
      <c r="FO1049" s="37"/>
      <c r="FP1049" s="37"/>
      <c r="FQ1049" s="37"/>
      <c r="FR1049" s="37"/>
      <c r="FS1049" s="37"/>
      <c r="FT1049" s="37"/>
      <c r="FU1049" s="37"/>
      <c r="FV1049" s="37"/>
      <c r="FW1049" s="37"/>
      <c r="FX1049" s="37"/>
      <c r="FY1049" s="37"/>
      <c r="FZ1049" s="37"/>
      <c r="GA1049" s="37"/>
      <c r="GB1049" s="37"/>
      <c r="GC1049" s="37"/>
      <c r="GD1049" s="37"/>
      <c r="GE1049" s="37"/>
      <c r="GF1049" s="37"/>
      <c r="GG1049" s="37"/>
      <c r="GH1049" s="37"/>
      <c r="GI1049" s="37"/>
      <c r="GJ1049" s="37"/>
      <c r="GK1049" s="37"/>
      <c r="GL1049" s="37"/>
      <c r="GM1049" s="37"/>
      <c r="GN1049" s="37"/>
      <c r="GO1049" s="37"/>
      <c r="GP1049" s="37"/>
      <c r="GQ1049" s="37"/>
      <c r="GR1049" s="37"/>
      <c r="GS1049" s="37"/>
      <c r="GT1049" s="37"/>
      <c r="GU1049" s="37"/>
      <c r="GV1049" s="37"/>
      <c r="GW1049" s="37"/>
      <c r="GX1049" s="37"/>
      <c r="GY1049" s="37"/>
      <c r="GZ1049" s="37"/>
      <c r="HA1049" s="37"/>
    </row>
    <row r="1050" spans="1:209" s="39" customFormat="1" x14ac:dyDescent="0.25">
      <c r="A1050" s="50"/>
      <c r="B1050" s="124"/>
      <c r="C1050" s="125"/>
      <c r="D1050" s="20"/>
      <c r="E1050" s="20"/>
      <c r="F1050" s="20"/>
      <c r="G1050" s="37"/>
      <c r="H1050" s="37"/>
      <c r="I1050" s="37"/>
      <c r="J1050" s="37"/>
      <c r="K1050" s="37"/>
      <c r="L1050" s="37"/>
      <c r="M1050" s="37"/>
      <c r="N1050" s="37"/>
      <c r="O1050" s="37"/>
      <c r="P1050" s="37"/>
      <c r="Q1050" s="37"/>
      <c r="R1050" s="37"/>
      <c r="S1050" s="37"/>
      <c r="T1050" s="37"/>
      <c r="U1050" s="37"/>
      <c r="V1050" s="37"/>
      <c r="W1050" s="37"/>
      <c r="X1050" s="37"/>
      <c r="Y1050" s="37"/>
      <c r="Z1050" s="37"/>
      <c r="AA1050" s="37"/>
      <c r="AB1050" s="37"/>
      <c r="AC1050" s="37"/>
      <c r="AD1050" s="37"/>
      <c r="AE1050" s="37"/>
      <c r="AF1050" s="37"/>
      <c r="AG1050" s="37"/>
      <c r="AH1050" s="37"/>
      <c r="AI1050" s="37"/>
      <c r="AJ1050" s="37"/>
      <c r="AK1050" s="37"/>
      <c r="AL1050" s="37"/>
      <c r="AM1050" s="37"/>
      <c r="AN1050" s="37"/>
      <c r="AO1050" s="37"/>
      <c r="AP1050" s="37"/>
      <c r="AQ1050" s="37"/>
      <c r="AR1050" s="37"/>
      <c r="AS1050" s="37"/>
      <c r="AT1050" s="37"/>
      <c r="AU1050" s="37"/>
      <c r="AV1050" s="37"/>
      <c r="AW1050" s="37"/>
      <c r="AX1050" s="37"/>
      <c r="AY1050" s="37"/>
      <c r="AZ1050" s="37"/>
      <c r="BA1050" s="37"/>
      <c r="BB1050" s="37"/>
      <c r="BC1050" s="37"/>
      <c r="BD1050" s="37"/>
      <c r="BE1050" s="37"/>
      <c r="BF1050" s="37"/>
      <c r="BG1050" s="37"/>
      <c r="BH1050" s="37"/>
      <c r="BI1050" s="37"/>
      <c r="BJ1050" s="37"/>
      <c r="BK1050" s="37"/>
      <c r="BL1050" s="37"/>
      <c r="BM1050" s="37"/>
      <c r="BN1050" s="37"/>
      <c r="BO1050" s="37"/>
      <c r="BP1050" s="37"/>
      <c r="BQ1050" s="37"/>
      <c r="BR1050" s="37"/>
      <c r="BS1050" s="37"/>
      <c r="BT1050" s="37"/>
      <c r="BU1050" s="37"/>
      <c r="BV1050" s="37"/>
      <c r="BW1050" s="37"/>
      <c r="BX1050" s="37"/>
      <c r="BY1050" s="37"/>
      <c r="BZ1050" s="37"/>
      <c r="CA1050" s="37"/>
      <c r="CB1050" s="37"/>
      <c r="CC1050" s="37"/>
      <c r="CD1050" s="37"/>
      <c r="CE1050" s="37"/>
      <c r="CF1050" s="37"/>
      <c r="CG1050" s="37"/>
      <c r="CH1050" s="37"/>
      <c r="CI1050" s="37"/>
      <c r="CJ1050" s="37"/>
      <c r="CK1050" s="37"/>
      <c r="CL1050" s="37"/>
      <c r="CM1050" s="37"/>
      <c r="CN1050" s="37"/>
      <c r="CO1050" s="37"/>
      <c r="CP1050" s="37"/>
      <c r="CQ1050" s="37"/>
      <c r="CR1050" s="37"/>
      <c r="CS1050" s="37"/>
      <c r="CT1050" s="37"/>
      <c r="CU1050" s="37"/>
      <c r="CV1050" s="37"/>
      <c r="CW1050" s="37"/>
      <c r="CX1050" s="37"/>
      <c r="CY1050" s="37"/>
      <c r="CZ1050" s="37"/>
      <c r="DA1050" s="37"/>
      <c r="DB1050" s="37"/>
      <c r="DC1050" s="37"/>
      <c r="DD1050" s="37"/>
      <c r="DE1050" s="37"/>
      <c r="DF1050" s="37"/>
      <c r="DG1050" s="37"/>
      <c r="DH1050" s="37"/>
      <c r="DI1050" s="37"/>
      <c r="DJ1050" s="37"/>
      <c r="DK1050" s="37"/>
      <c r="DL1050" s="37"/>
      <c r="DM1050" s="37"/>
      <c r="DN1050" s="37"/>
      <c r="DO1050" s="37"/>
      <c r="DP1050" s="37"/>
      <c r="DQ1050" s="37"/>
      <c r="DR1050" s="37"/>
      <c r="DS1050" s="37"/>
      <c r="DT1050" s="37"/>
      <c r="DU1050" s="37"/>
      <c r="DV1050" s="37"/>
      <c r="DW1050" s="37"/>
      <c r="DX1050" s="37"/>
      <c r="DY1050" s="37"/>
      <c r="DZ1050" s="37"/>
      <c r="EA1050" s="37"/>
      <c r="EB1050" s="37"/>
      <c r="EC1050" s="37"/>
      <c r="ED1050" s="37"/>
      <c r="EE1050" s="37"/>
      <c r="EF1050" s="37"/>
      <c r="EG1050" s="37"/>
      <c r="EH1050" s="37"/>
      <c r="EI1050" s="37"/>
      <c r="EJ1050" s="37"/>
      <c r="EK1050" s="37"/>
      <c r="EL1050" s="37"/>
      <c r="EM1050" s="37"/>
      <c r="EN1050" s="37"/>
      <c r="EO1050" s="37"/>
      <c r="EP1050" s="37"/>
      <c r="EQ1050" s="37"/>
      <c r="ER1050" s="37"/>
      <c r="ES1050" s="37"/>
      <c r="ET1050" s="37"/>
      <c r="EU1050" s="37"/>
      <c r="EV1050" s="37"/>
      <c r="EW1050" s="37"/>
      <c r="EX1050" s="37"/>
      <c r="EY1050" s="37"/>
      <c r="EZ1050" s="37"/>
      <c r="FA1050" s="37"/>
      <c r="FB1050" s="37"/>
      <c r="FC1050" s="37"/>
      <c r="FD1050" s="37"/>
      <c r="FE1050" s="37"/>
      <c r="FF1050" s="37"/>
      <c r="FG1050" s="37"/>
      <c r="FH1050" s="37"/>
      <c r="FI1050" s="37"/>
      <c r="FJ1050" s="37"/>
      <c r="FK1050" s="37"/>
      <c r="FL1050" s="37"/>
      <c r="FM1050" s="37"/>
      <c r="FN1050" s="37"/>
      <c r="FO1050" s="37"/>
      <c r="FP1050" s="37"/>
      <c r="FQ1050" s="37"/>
      <c r="FR1050" s="37"/>
      <c r="FS1050" s="37"/>
      <c r="FT1050" s="37"/>
      <c r="FU1050" s="37"/>
      <c r="FV1050" s="37"/>
      <c r="FW1050" s="37"/>
      <c r="FX1050" s="37"/>
      <c r="FY1050" s="37"/>
      <c r="FZ1050" s="37"/>
      <c r="GA1050" s="37"/>
      <c r="GB1050" s="37"/>
      <c r="GC1050" s="37"/>
      <c r="GD1050" s="37"/>
      <c r="GE1050" s="37"/>
      <c r="GF1050" s="37"/>
      <c r="GG1050" s="37"/>
      <c r="GH1050" s="37"/>
      <c r="GI1050" s="37"/>
      <c r="GJ1050" s="37"/>
      <c r="GK1050" s="37"/>
      <c r="GL1050" s="37"/>
      <c r="GM1050" s="37"/>
      <c r="GN1050" s="37"/>
      <c r="GO1050" s="37"/>
      <c r="GP1050" s="37"/>
      <c r="GQ1050" s="37"/>
      <c r="GR1050" s="37"/>
      <c r="GS1050" s="37"/>
      <c r="GT1050" s="37"/>
      <c r="GU1050" s="37"/>
      <c r="GV1050" s="37"/>
      <c r="GW1050" s="37"/>
      <c r="GX1050" s="37"/>
      <c r="GY1050" s="37"/>
      <c r="GZ1050" s="37"/>
      <c r="HA1050" s="37"/>
    </row>
    <row r="1051" spans="1:209" s="39" customFormat="1" x14ac:dyDescent="0.25">
      <c r="A1051" s="50"/>
      <c r="B1051" s="124"/>
      <c r="C1051" s="125"/>
      <c r="D1051" s="20"/>
      <c r="E1051" s="20"/>
      <c r="F1051" s="20"/>
      <c r="G1051" s="37"/>
      <c r="H1051" s="37"/>
      <c r="I1051" s="37"/>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7"/>
      <c r="AF1051" s="37"/>
      <c r="AG1051" s="37"/>
      <c r="AH1051" s="37"/>
      <c r="AI1051" s="37"/>
      <c r="AJ1051" s="37"/>
      <c r="AK1051" s="37"/>
      <c r="AL1051" s="37"/>
      <c r="AM1051" s="37"/>
      <c r="AN1051" s="37"/>
      <c r="AO1051" s="37"/>
      <c r="AP1051" s="37"/>
      <c r="AQ1051" s="37"/>
      <c r="AR1051" s="37"/>
      <c r="AS1051" s="37"/>
      <c r="AT1051" s="37"/>
      <c r="AU1051" s="37"/>
      <c r="AV1051" s="37"/>
      <c r="AW1051" s="37"/>
      <c r="AX1051" s="37"/>
      <c r="AY1051" s="37"/>
      <c r="AZ1051" s="37"/>
      <c r="BA1051" s="37"/>
      <c r="BB1051" s="37"/>
      <c r="BC1051" s="37"/>
      <c r="BD1051" s="37"/>
      <c r="BE1051" s="37"/>
      <c r="BF1051" s="37"/>
      <c r="BG1051" s="37"/>
      <c r="BH1051" s="37"/>
      <c r="BI1051" s="37"/>
      <c r="BJ1051" s="37"/>
      <c r="BK1051" s="37"/>
      <c r="BL1051" s="37"/>
      <c r="BM1051" s="37"/>
      <c r="BN1051" s="37"/>
      <c r="BO1051" s="37"/>
      <c r="BP1051" s="37"/>
      <c r="BQ1051" s="37"/>
      <c r="BR1051" s="37"/>
      <c r="BS1051" s="37"/>
      <c r="BT1051" s="37"/>
      <c r="BU1051" s="37"/>
      <c r="BV1051" s="37"/>
      <c r="BW1051" s="37"/>
      <c r="BX1051" s="37"/>
      <c r="BY1051" s="37"/>
      <c r="BZ1051" s="37"/>
      <c r="CA1051" s="37"/>
      <c r="CB1051" s="37"/>
      <c r="CC1051" s="37"/>
      <c r="CD1051" s="37"/>
      <c r="CE1051" s="37"/>
      <c r="CF1051" s="37"/>
      <c r="CG1051" s="37"/>
      <c r="CH1051" s="37"/>
      <c r="CI1051" s="37"/>
      <c r="CJ1051" s="37"/>
      <c r="CK1051" s="37"/>
      <c r="CL1051" s="37"/>
      <c r="CM1051" s="37"/>
      <c r="CN1051" s="37"/>
      <c r="CO1051" s="37"/>
      <c r="CP1051" s="37"/>
      <c r="CQ1051" s="37"/>
      <c r="CR1051" s="37"/>
      <c r="CS1051" s="37"/>
      <c r="CT1051" s="37"/>
      <c r="CU1051" s="37"/>
      <c r="CV1051" s="37"/>
      <c r="CW1051" s="37"/>
      <c r="CX1051" s="37"/>
      <c r="CY1051" s="37"/>
      <c r="CZ1051" s="37"/>
      <c r="DA1051" s="37"/>
      <c r="DB1051" s="37"/>
      <c r="DC1051" s="37"/>
      <c r="DD1051" s="37"/>
      <c r="DE1051" s="37"/>
      <c r="DF1051" s="37"/>
      <c r="DG1051" s="37"/>
      <c r="DH1051" s="37"/>
      <c r="DI1051" s="37"/>
      <c r="DJ1051" s="37"/>
      <c r="DK1051" s="37"/>
      <c r="DL1051" s="37"/>
      <c r="DM1051" s="37"/>
      <c r="DN1051" s="37"/>
      <c r="DO1051" s="37"/>
      <c r="DP1051" s="37"/>
      <c r="DQ1051" s="37"/>
      <c r="DR1051" s="37"/>
      <c r="DS1051" s="37"/>
      <c r="DT1051" s="37"/>
      <c r="DU1051" s="37"/>
      <c r="DV1051" s="37"/>
      <c r="DW1051" s="37"/>
      <c r="DX1051" s="37"/>
      <c r="DY1051" s="37"/>
      <c r="DZ1051" s="37"/>
      <c r="EA1051" s="37"/>
      <c r="EB1051" s="37"/>
      <c r="EC1051" s="37"/>
      <c r="ED1051" s="37"/>
      <c r="EE1051" s="37"/>
      <c r="EF1051" s="37"/>
      <c r="EG1051" s="37"/>
      <c r="EH1051" s="37"/>
      <c r="EI1051" s="37"/>
      <c r="EJ1051" s="37"/>
      <c r="EK1051" s="37"/>
      <c r="EL1051" s="37"/>
      <c r="EM1051" s="37"/>
      <c r="EN1051" s="37"/>
      <c r="EO1051" s="37"/>
      <c r="EP1051" s="37"/>
      <c r="EQ1051" s="37"/>
      <c r="ER1051" s="37"/>
      <c r="ES1051" s="37"/>
      <c r="ET1051" s="37"/>
      <c r="EU1051" s="37"/>
      <c r="EV1051" s="37"/>
      <c r="EW1051" s="37"/>
      <c r="EX1051" s="37"/>
      <c r="EY1051" s="37"/>
      <c r="EZ1051" s="37"/>
      <c r="FA1051" s="37"/>
      <c r="FB1051" s="37"/>
      <c r="FC1051" s="37"/>
      <c r="FD1051" s="37"/>
      <c r="FE1051" s="37"/>
      <c r="FF1051" s="37"/>
      <c r="FG1051" s="37"/>
      <c r="FH1051" s="37"/>
      <c r="FI1051" s="37"/>
      <c r="FJ1051" s="37"/>
      <c r="FK1051" s="37"/>
      <c r="FL1051" s="37"/>
      <c r="FM1051" s="37"/>
      <c r="FN1051" s="37"/>
      <c r="FO1051" s="37"/>
      <c r="FP1051" s="37"/>
      <c r="FQ1051" s="37"/>
      <c r="FR1051" s="37"/>
      <c r="FS1051" s="37"/>
      <c r="FT1051" s="37"/>
      <c r="FU1051" s="37"/>
      <c r="FV1051" s="37"/>
      <c r="FW1051" s="37"/>
      <c r="FX1051" s="37"/>
      <c r="FY1051" s="37"/>
      <c r="FZ1051" s="37"/>
      <c r="GA1051" s="37"/>
      <c r="GB1051" s="37"/>
      <c r="GC1051" s="37"/>
      <c r="GD1051" s="37"/>
      <c r="GE1051" s="37"/>
      <c r="GF1051" s="37"/>
      <c r="GG1051" s="37"/>
      <c r="GH1051" s="37"/>
      <c r="GI1051" s="37"/>
      <c r="GJ1051" s="37"/>
      <c r="GK1051" s="37"/>
      <c r="GL1051" s="37"/>
      <c r="GM1051" s="37"/>
      <c r="GN1051" s="37"/>
      <c r="GO1051" s="37"/>
      <c r="GP1051" s="37"/>
      <c r="GQ1051" s="37"/>
      <c r="GR1051" s="37"/>
      <c r="GS1051" s="37"/>
      <c r="GT1051" s="37"/>
      <c r="GU1051" s="37"/>
      <c r="GV1051" s="37"/>
      <c r="GW1051" s="37"/>
      <c r="GX1051" s="37"/>
      <c r="GY1051" s="37"/>
      <c r="GZ1051" s="37"/>
      <c r="HA1051" s="37"/>
    </row>
    <row r="1052" spans="1:209" s="39" customFormat="1" x14ac:dyDescent="0.25">
      <c r="A1052" s="50"/>
      <c r="B1052" s="124"/>
      <c r="C1052" s="125"/>
      <c r="D1052" s="20"/>
      <c r="E1052" s="20"/>
      <c r="F1052" s="20"/>
      <c r="G1052" s="37"/>
      <c r="H1052" s="37"/>
      <c r="I1052" s="37"/>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37"/>
      <c r="AI1052" s="37"/>
      <c r="AJ1052" s="37"/>
      <c r="AK1052" s="37"/>
      <c r="AL1052" s="37"/>
      <c r="AM1052" s="37"/>
      <c r="AN1052" s="37"/>
      <c r="AO1052" s="37"/>
      <c r="AP1052" s="37"/>
      <c r="AQ1052" s="37"/>
      <c r="AR1052" s="37"/>
      <c r="AS1052" s="37"/>
      <c r="AT1052" s="37"/>
      <c r="AU1052" s="37"/>
      <c r="AV1052" s="37"/>
      <c r="AW1052" s="37"/>
      <c r="AX1052" s="37"/>
      <c r="AY1052" s="37"/>
      <c r="AZ1052" s="37"/>
      <c r="BA1052" s="37"/>
      <c r="BB1052" s="37"/>
      <c r="BC1052" s="37"/>
      <c r="BD1052" s="37"/>
      <c r="BE1052" s="37"/>
      <c r="BF1052" s="37"/>
      <c r="BG1052" s="37"/>
      <c r="BH1052" s="37"/>
      <c r="BI1052" s="37"/>
      <c r="BJ1052" s="37"/>
      <c r="BK1052" s="37"/>
      <c r="BL1052" s="37"/>
      <c r="BM1052" s="37"/>
      <c r="BN1052" s="37"/>
      <c r="BO1052" s="37"/>
      <c r="BP1052" s="37"/>
      <c r="BQ1052" s="37"/>
      <c r="BR1052" s="37"/>
      <c r="BS1052" s="37"/>
      <c r="BT1052" s="37"/>
      <c r="BU1052" s="37"/>
      <c r="BV1052" s="37"/>
      <c r="BW1052" s="37"/>
      <c r="BX1052" s="37"/>
      <c r="BY1052" s="37"/>
      <c r="BZ1052" s="37"/>
      <c r="CA1052" s="37"/>
      <c r="CB1052" s="37"/>
      <c r="CC1052" s="37"/>
      <c r="CD1052" s="37"/>
      <c r="CE1052" s="37"/>
      <c r="CF1052" s="37"/>
      <c r="CG1052" s="37"/>
      <c r="CH1052" s="37"/>
      <c r="CI1052" s="37"/>
      <c r="CJ1052" s="37"/>
      <c r="CK1052" s="37"/>
      <c r="CL1052" s="37"/>
      <c r="CM1052" s="37"/>
      <c r="CN1052" s="37"/>
      <c r="CO1052" s="37"/>
      <c r="CP1052" s="37"/>
      <c r="CQ1052" s="37"/>
      <c r="CR1052" s="37"/>
      <c r="CS1052" s="37"/>
      <c r="CT1052" s="37"/>
      <c r="CU1052" s="37"/>
      <c r="CV1052" s="37"/>
      <c r="CW1052" s="37"/>
      <c r="CX1052" s="37"/>
      <c r="CY1052" s="37"/>
      <c r="CZ1052" s="37"/>
      <c r="DA1052" s="37"/>
      <c r="DB1052" s="37"/>
      <c r="DC1052" s="37"/>
      <c r="DD1052" s="37"/>
      <c r="DE1052" s="37"/>
      <c r="DF1052" s="37"/>
      <c r="DG1052" s="37"/>
      <c r="DH1052" s="37"/>
      <c r="DI1052" s="37"/>
      <c r="DJ1052" s="37"/>
      <c r="DK1052" s="37"/>
      <c r="DL1052" s="37"/>
      <c r="DM1052" s="37"/>
      <c r="DN1052" s="37"/>
      <c r="DO1052" s="37"/>
      <c r="DP1052" s="37"/>
      <c r="DQ1052" s="37"/>
      <c r="DR1052" s="37"/>
      <c r="DS1052" s="37"/>
      <c r="DT1052" s="37"/>
      <c r="DU1052" s="37"/>
      <c r="DV1052" s="37"/>
      <c r="DW1052" s="37"/>
      <c r="DX1052" s="37"/>
      <c r="DY1052" s="37"/>
      <c r="DZ1052" s="37"/>
      <c r="EA1052" s="37"/>
      <c r="EB1052" s="37"/>
      <c r="EC1052" s="37"/>
      <c r="ED1052" s="37"/>
      <c r="EE1052" s="37"/>
      <c r="EF1052" s="37"/>
      <c r="EG1052" s="37"/>
      <c r="EH1052" s="37"/>
      <c r="EI1052" s="37"/>
      <c r="EJ1052" s="37"/>
      <c r="EK1052" s="37"/>
      <c r="EL1052" s="37"/>
      <c r="EM1052" s="37"/>
      <c r="EN1052" s="37"/>
      <c r="EO1052" s="37"/>
      <c r="EP1052" s="37"/>
      <c r="EQ1052" s="37"/>
      <c r="ER1052" s="37"/>
      <c r="ES1052" s="37"/>
      <c r="ET1052" s="37"/>
      <c r="EU1052" s="37"/>
      <c r="EV1052" s="37"/>
      <c r="EW1052" s="37"/>
      <c r="EX1052" s="37"/>
      <c r="EY1052" s="37"/>
      <c r="EZ1052" s="37"/>
      <c r="FA1052" s="37"/>
      <c r="FB1052" s="37"/>
      <c r="FC1052" s="37"/>
      <c r="FD1052" s="37"/>
      <c r="FE1052" s="37"/>
      <c r="FF1052" s="37"/>
      <c r="FG1052" s="37"/>
      <c r="FH1052" s="37"/>
      <c r="FI1052" s="37"/>
      <c r="FJ1052" s="37"/>
      <c r="FK1052" s="37"/>
      <c r="FL1052" s="37"/>
      <c r="FM1052" s="37"/>
      <c r="FN1052" s="37"/>
      <c r="FO1052" s="37"/>
      <c r="FP1052" s="37"/>
      <c r="FQ1052" s="37"/>
      <c r="FR1052" s="37"/>
      <c r="FS1052" s="37"/>
      <c r="FT1052" s="37"/>
      <c r="FU1052" s="37"/>
      <c r="FV1052" s="37"/>
      <c r="FW1052" s="37"/>
      <c r="FX1052" s="37"/>
      <c r="FY1052" s="37"/>
      <c r="FZ1052" s="37"/>
      <c r="GA1052" s="37"/>
      <c r="GB1052" s="37"/>
      <c r="GC1052" s="37"/>
      <c r="GD1052" s="37"/>
      <c r="GE1052" s="37"/>
      <c r="GF1052" s="37"/>
      <c r="GG1052" s="37"/>
      <c r="GH1052" s="37"/>
      <c r="GI1052" s="37"/>
      <c r="GJ1052" s="37"/>
      <c r="GK1052" s="37"/>
      <c r="GL1052" s="37"/>
      <c r="GM1052" s="37"/>
      <c r="GN1052" s="37"/>
      <c r="GO1052" s="37"/>
      <c r="GP1052" s="37"/>
      <c r="GQ1052" s="37"/>
      <c r="GR1052" s="37"/>
      <c r="GS1052" s="37"/>
      <c r="GT1052" s="37"/>
      <c r="GU1052" s="37"/>
      <c r="GV1052" s="37"/>
      <c r="GW1052" s="37"/>
      <c r="GX1052" s="37"/>
      <c r="GY1052" s="37"/>
      <c r="GZ1052" s="37"/>
      <c r="HA1052" s="37"/>
    </row>
    <row r="1053" spans="1:209" s="39" customFormat="1" x14ac:dyDescent="0.25">
      <c r="A1053" s="50"/>
      <c r="B1053" s="124"/>
      <c r="C1053" s="125"/>
      <c r="D1053" s="20"/>
      <c r="E1053" s="20"/>
      <c r="F1053" s="20"/>
      <c r="G1053" s="37"/>
      <c r="H1053" s="37"/>
      <c r="I1053" s="37"/>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7"/>
      <c r="AF1053" s="37"/>
      <c r="AG1053" s="37"/>
      <c r="AH1053" s="37"/>
      <c r="AI1053" s="37"/>
      <c r="AJ1053" s="37"/>
      <c r="AK1053" s="37"/>
      <c r="AL1053" s="37"/>
      <c r="AM1053" s="37"/>
      <c r="AN1053" s="37"/>
      <c r="AO1053" s="37"/>
      <c r="AP1053" s="37"/>
      <c r="AQ1053" s="37"/>
      <c r="AR1053" s="37"/>
      <c r="AS1053" s="37"/>
      <c r="AT1053" s="37"/>
      <c r="AU1053" s="37"/>
      <c r="AV1053" s="37"/>
      <c r="AW1053" s="37"/>
      <c r="AX1053" s="37"/>
      <c r="AY1053" s="37"/>
      <c r="AZ1053" s="37"/>
      <c r="BA1053" s="37"/>
      <c r="BB1053" s="37"/>
      <c r="BC1053" s="37"/>
      <c r="BD1053" s="37"/>
      <c r="BE1053" s="37"/>
      <c r="BF1053" s="37"/>
      <c r="BG1053" s="37"/>
      <c r="BH1053" s="37"/>
      <c r="BI1053" s="37"/>
      <c r="BJ1053" s="37"/>
      <c r="BK1053" s="37"/>
      <c r="BL1053" s="37"/>
      <c r="BM1053" s="37"/>
      <c r="BN1053" s="37"/>
      <c r="BO1053" s="37"/>
      <c r="BP1053" s="37"/>
      <c r="BQ1053" s="37"/>
      <c r="BR1053" s="37"/>
      <c r="BS1053" s="37"/>
      <c r="BT1053" s="37"/>
      <c r="BU1053" s="37"/>
      <c r="BV1053" s="37"/>
      <c r="BW1053" s="37"/>
      <c r="BX1053" s="37"/>
      <c r="BY1053" s="37"/>
      <c r="BZ1053" s="37"/>
      <c r="CA1053" s="37"/>
      <c r="CB1053" s="37"/>
      <c r="CC1053" s="37"/>
      <c r="CD1053" s="37"/>
      <c r="CE1053" s="37"/>
      <c r="CF1053" s="37"/>
      <c r="CG1053" s="37"/>
      <c r="CH1053" s="37"/>
      <c r="CI1053" s="37"/>
      <c r="CJ1053" s="37"/>
      <c r="CK1053" s="37"/>
      <c r="CL1053" s="37"/>
      <c r="CM1053" s="37"/>
      <c r="CN1053" s="37"/>
      <c r="CO1053" s="37"/>
      <c r="CP1053" s="37"/>
      <c r="CQ1053" s="37"/>
      <c r="CR1053" s="37"/>
      <c r="CS1053" s="37"/>
      <c r="CT1053" s="37"/>
      <c r="CU1053" s="37"/>
      <c r="CV1053" s="37"/>
      <c r="CW1053" s="37"/>
      <c r="CX1053" s="37"/>
      <c r="CY1053" s="37"/>
      <c r="CZ1053" s="37"/>
      <c r="DA1053" s="37"/>
      <c r="DB1053" s="37"/>
      <c r="DC1053" s="37"/>
      <c r="DD1053" s="37"/>
      <c r="DE1053" s="37"/>
      <c r="DF1053" s="37"/>
      <c r="DG1053" s="37"/>
      <c r="DH1053" s="37"/>
      <c r="DI1053" s="37"/>
      <c r="DJ1053" s="37"/>
      <c r="DK1053" s="37"/>
      <c r="DL1053" s="37"/>
      <c r="DM1053" s="37"/>
      <c r="DN1053" s="37"/>
      <c r="DO1053" s="37"/>
      <c r="DP1053" s="37"/>
      <c r="DQ1053" s="37"/>
      <c r="DR1053" s="37"/>
      <c r="DS1053" s="37"/>
      <c r="DT1053" s="37"/>
      <c r="DU1053" s="37"/>
      <c r="DV1053" s="37"/>
      <c r="DW1053" s="37"/>
      <c r="DX1053" s="37"/>
      <c r="DY1053" s="37"/>
      <c r="DZ1053" s="37"/>
      <c r="EA1053" s="37"/>
      <c r="EB1053" s="37"/>
      <c r="EC1053" s="37"/>
      <c r="ED1053" s="37"/>
      <c r="EE1053" s="37"/>
      <c r="EF1053" s="37"/>
      <c r="EG1053" s="37"/>
      <c r="EH1053" s="37"/>
      <c r="EI1053" s="37"/>
      <c r="EJ1053" s="37"/>
      <c r="EK1053" s="37"/>
      <c r="EL1053" s="37"/>
      <c r="EM1053" s="37"/>
      <c r="EN1053" s="37"/>
      <c r="EO1053" s="37"/>
      <c r="EP1053" s="37"/>
      <c r="EQ1053" s="37"/>
      <c r="ER1053" s="37"/>
      <c r="ES1053" s="37"/>
      <c r="ET1053" s="37"/>
      <c r="EU1053" s="37"/>
      <c r="EV1053" s="37"/>
      <c r="EW1053" s="37"/>
      <c r="EX1053" s="37"/>
      <c r="EY1053" s="37"/>
      <c r="EZ1053" s="37"/>
      <c r="FA1053" s="37"/>
      <c r="FB1053" s="37"/>
      <c r="FC1053" s="37"/>
      <c r="FD1053" s="37"/>
      <c r="FE1053" s="37"/>
      <c r="FF1053" s="37"/>
      <c r="FG1053" s="37"/>
      <c r="FH1053" s="37"/>
      <c r="FI1053" s="37"/>
      <c r="FJ1053" s="37"/>
      <c r="FK1053" s="37"/>
      <c r="FL1053" s="37"/>
      <c r="FM1053" s="37"/>
      <c r="FN1053" s="37"/>
      <c r="FO1053" s="37"/>
      <c r="FP1053" s="37"/>
      <c r="FQ1053" s="37"/>
      <c r="FR1053" s="37"/>
      <c r="FS1053" s="37"/>
      <c r="FT1053" s="37"/>
      <c r="FU1053" s="37"/>
      <c r="FV1053" s="37"/>
      <c r="FW1053" s="37"/>
      <c r="FX1053" s="37"/>
      <c r="FY1053" s="37"/>
      <c r="FZ1053" s="37"/>
      <c r="GA1053" s="37"/>
      <c r="GB1053" s="37"/>
      <c r="GC1053" s="37"/>
      <c r="GD1053" s="37"/>
      <c r="GE1053" s="37"/>
      <c r="GF1053" s="37"/>
      <c r="GG1053" s="37"/>
      <c r="GH1053" s="37"/>
      <c r="GI1053" s="37"/>
      <c r="GJ1053" s="37"/>
      <c r="GK1053" s="37"/>
      <c r="GL1053" s="37"/>
      <c r="GM1053" s="37"/>
      <c r="GN1053" s="37"/>
      <c r="GO1053" s="37"/>
      <c r="GP1053" s="37"/>
      <c r="GQ1053" s="37"/>
      <c r="GR1053" s="37"/>
      <c r="GS1053" s="37"/>
      <c r="GT1053" s="37"/>
      <c r="GU1053" s="37"/>
      <c r="GV1053" s="37"/>
      <c r="GW1053" s="37"/>
      <c r="GX1053" s="37"/>
      <c r="GY1053" s="37"/>
      <c r="GZ1053" s="37"/>
      <c r="HA1053" s="37"/>
    </row>
    <row r="1054" spans="1:209" s="39" customFormat="1" x14ac:dyDescent="0.25">
      <c r="A1054" s="50"/>
      <c r="B1054" s="124"/>
      <c r="C1054" s="125"/>
      <c r="D1054" s="20"/>
      <c r="E1054" s="20"/>
      <c r="F1054" s="20"/>
      <c r="G1054" s="37"/>
      <c r="H1054" s="37"/>
      <c r="I1054" s="37"/>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7"/>
      <c r="AF1054" s="37"/>
      <c r="AG1054" s="37"/>
      <c r="AH1054" s="37"/>
      <c r="AI1054" s="37"/>
      <c r="AJ1054" s="37"/>
      <c r="AK1054" s="37"/>
      <c r="AL1054" s="37"/>
      <c r="AM1054" s="37"/>
      <c r="AN1054" s="37"/>
      <c r="AO1054" s="37"/>
      <c r="AP1054" s="37"/>
      <c r="AQ1054" s="37"/>
      <c r="AR1054" s="37"/>
      <c r="AS1054" s="37"/>
      <c r="AT1054" s="37"/>
      <c r="AU1054" s="37"/>
      <c r="AV1054" s="37"/>
      <c r="AW1054" s="37"/>
      <c r="AX1054" s="37"/>
      <c r="AY1054" s="37"/>
      <c r="AZ1054" s="37"/>
      <c r="BA1054" s="37"/>
      <c r="BB1054" s="37"/>
      <c r="BC1054" s="37"/>
      <c r="BD1054" s="37"/>
      <c r="BE1054" s="37"/>
      <c r="BF1054" s="37"/>
      <c r="BG1054" s="37"/>
      <c r="BH1054" s="37"/>
      <c r="BI1054" s="37"/>
      <c r="BJ1054" s="37"/>
      <c r="BK1054" s="37"/>
      <c r="BL1054" s="37"/>
      <c r="BM1054" s="37"/>
      <c r="BN1054" s="37"/>
      <c r="BO1054" s="37"/>
      <c r="BP1054" s="37"/>
      <c r="BQ1054" s="37"/>
      <c r="BR1054" s="37"/>
      <c r="BS1054" s="37"/>
      <c r="BT1054" s="37"/>
      <c r="BU1054" s="37"/>
      <c r="BV1054" s="37"/>
      <c r="BW1054" s="37"/>
      <c r="BX1054" s="37"/>
      <c r="BY1054" s="37"/>
      <c r="BZ1054" s="37"/>
      <c r="CA1054" s="37"/>
      <c r="CB1054" s="37"/>
      <c r="CC1054" s="37"/>
      <c r="CD1054" s="37"/>
      <c r="CE1054" s="37"/>
      <c r="CF1054" s="37"/>
      <c r="CG1054" s="37"/>
      <c r="CH1054" s="37"/>
      <c r="CI1054" s="37"/>
      <c r="CJ1054" s="37"/>
      <c r="CK1054" s="37"/>
      <c r="CL1054" s="37"/>
      <c r="CM1054" s="37"/>
      <c r="CN1054" s="37"/>
      <c r="CO1054" s="37"/>
      <c r="CP1054" s="37"/>
      <c r="CQ1054" s="37"/>
      <c r="CR1054" s="37"/>
      <c r="CS1054" s="37"/>
      <c r="CT1054" s="37"/>
      <c r="CU1054" s="37"/>
      <c r="CV1054" s="37"/>
      <c r="CW1054" s="37"/>
      <c r="CX1054" s="37"/>
      <c r="CY1054" s="37"/>
      <c r="CZ1054" s="37"/>
      <c r="DA1054" s="37"/>
      <c r="DB1054" s="37"/>
      <c r="DC1054" s="37"/>
      <c r="DD1054" s="37"/>
      <c r="DE1054" s="37"/>
      <c r="DF1054" s="37"/>
      <c r="DG1054" s="37"/>
      <c r="DH1054" s="37"/>
      <c r="DI1054" s="37"/>
      <c r="DJ1054" s="37"/>
      <c r="DK1054" s="37"/>
      <c r="DL1054" s="37"/>
      <c r="DM1054" s="37"/>
      <c r="DN1054" s="37"/>
      <c r="DO1054" s="37"/>
      <c r="DP1054" s="37"/>
      <c r="DQ1054" s="37"/>
      <c r="DR1054" s="37"/>
      <c r="DS1054" s="37"/>
      <c r="DT1054" s="37"/>
      <c r="DU1054" s="37"/>
      <c r="DV1054" s="37"/>
      <c r="DW1054" s="37"/>
      <c r="DX1054" s="37"/>
      <c r="DY1054" s="37"/>
      <c r="DZ1054" s="37"/>
      <c r="EA1054" s="37"/>
      <c r="EB1054" s="37"/>
      <c r="EC1054" s="37"/>
      <c r="ED1054" s="37"/>
      <c r="EE1054" s="37"/>
      <c r="EF1054" s="37"/>
      <c r="EG1054" s="37"/>
      <c r="EH1054" s="37"/>
      <c r="EI1054" s="37"/>
      <c r="EJ1054" s="37"/>
      <c r="EK1054" s="37"/>
      <c r="EL1054" s="37"/>
      <c r="EM1054" s="37"/>
      <c r="EN1054" s="37"/>
      <c r="EO1054" s="37"/>
      <c r="EP1054" s="37"/>
      <c r="EQ1054" s="37"/>
      <c r="ER1054" s="37"/>
      <c r="ES1054" s="37"/>
      <c r="ET1054" s="37"/>
      <c r="EU1054" s="37"/>
      <c r="EV1054" s="37"/>
      <c r="EW1054" s="37"/>
      <c r="EX1054" s="37"/>
      <c r="EY1054" s="37"/>
      <c r="EZ1054" s="37"/>
      <c r="FA1054" s="37"/>
      <c r="FB1054" s="37"/>
      <c r="FC1054" s="37"/>
      <c r="FD1054" s="37"/>
      <c r="FE1054" s="37"/>
      <c r="FF1054" s="37"/>
      <c r="FG1054" s="37"/>
      <c r="FH1054" s="37"/>
      <c r="FI1054" s="37"/>
      <c r="FJ1054" s="37"/>
      <c r="FK1054" s="37"/>
      <c r="FL1054" s="37"/>
      <c r="FM1054" s="37"/>
      <c r="FN1054" s="37"/>
      <c r="FO1054" s="37"/>
      <c r="FP1054" s="37"/>
      <c r="FQ1054" s="37"/>
      <c r="FR1054" s="37"/>
      <c r="FS1054" s="37"/>
      <c r="FT1054" s="37"/>
      <c r="FU1054" s="37"/>
      <c r="FV1054" s="37"/>
      <c r="FW1054" s="37"/>
      <c r="FX1054" s="37"/>
      <c r="FY1054" s="37"/>
      <c r="FZ1054" s="37"/>
      <c r="GA1054" s="37"/>
      <c r="GB1054" s="37"/>
      <c r="GC1054" s="37"/>
      <c r="GD1054" s="37"/>
      <c r="GE1054" s="37"/>
      <c r="GF1054" s="37"/>
      <c r="GG1054" s="37"/>
      <c r="GH1054" s="37"/>
      <c r="GI1054" s="37"/>
      <c r="GJ1054" s="37"/>
      <c r="GK1054" s="37"/>
      <c r="GL1054" s="37"/>
      <c r="GM1054" s="37"/>
      <c r="GN1054" s="37"/>
      <c r="GO1054" s="37"/>
      <c r="GP1054" s="37"/>
      <c r="GQ1054" s="37"/>
      <c r="GR1054" s="37"/>
      <c r="GS1054" s="37"/>
      <c r="GT1054" s="37"/>
      <c r="GU1054" s="37"/>
      <c r="GV1054" s="37"/>
      <c r="GW1054" s="37"/>
      <c r="GX1054" s="37"/>
      <c r="GY1054" s="37"/>
      <c r="GZ1054" s="37"/>
      <c r="HA1054" s="37"/>
    </row>
    <row r="1055" spans="1:209" s="39" customFormat="1" x14ac:dyDescent="0.25">
      <c r="A1055" s="50"/>
      <c r="B1055" s="124"/>
      <c r="C1055" s="125"/>
      <c r="D1055" s="20"/>
      <c r="E1055" s="20"/>
      <c r="F1055" s="20"/>
      <c r="G1055" s="37"/>
      <c r="H1055" s="37"/>
      <c r="I1055" s="37"/>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7"/>
      <c r="AF1055" s="37"/>
      <c r="AG1055" s="37"/>
      <c r="AH1055" s="37"/>
      <c r="AI1055" s="37"/>
      <c r="AJ1055" s="37"/>
      <c r="AK1055" s="37"/>
      <c r="AL1055" s="37"/>
      <c r="AM1055" s="37"/>
      <c r="AN1055" s="37"/>
      <c r="AO1055" s="37"/>
      <c r="AP1055" s="37"/>
      <c r="AQ1055" s="37"/>
      <c r="AR1055" s="37"/>
      <c r="AS1055" s="37"/>
      <c r="AT1055" s="37"/>
      <c r="AU1055" s="37"/>
      <c r="AV1055" s="37"/>
      <c r="AW1055" s="37"/>
      <c r="AX1055" s="37"/>
      <c r="AY1055" s="37"/>
      <c r="AZ1055" s="37"/>
      <c r="BA1055" s="37"/>
      <c r="BB1055" s="37"/>
      <c r="BC1055" s="37"/>
      <c r="BD1055" s="37"/>
      <c r="BE1055" s="37"/>
      <c r="BF1055" s="37"/>
      <c r="BG1055" s="37"/>
      <c r="BH1055" s="37"/>
      <c r="BI1055" s="37"/>
      <c r="BJ1055" s="37"/>
      <c r="BK1055" s="37"/>
      <c r="BL1055" s="37"/>
      <c r="BM1055" s="37"/>
      <c r="BN1055" s="37"/>
      <c r="BO1055" s="37"/>
      <c r="BP1055" s="37"/>
      <c r="BQ1055" s="37"/>
      <c r="BR1055" s="37"/>
      <c r="BS1055" s="37"/>
      <c r="BT1055" s="37"/>
      <c r="BU1055" s="37"/>
      <c r="BV1055" s="37"/>
      <c r="BW1055" s="37"/>
      <c r="BX1055" s="37"/>
      <c r="BY1055" s="37"/>
      <c r="BZ1055" s="37"/>
      <c r="CA1055" s="37"/>
      <c r="CB1055" s="37"/>
      <c r="CC1055" s="37"/>
      <c r="CD1055" s="37"/>
      <c r="CE1055" s="37"/>
      <c r="CF1055" s="37"/>
      <c r="CG1055" s="37"/>
      <c r="CH1055" s="37"/>
      <c r="CI1055" s="37"/>
      <c r="CJ1055" s="37"/>
      <c r="CK1055" s="37"/>
      <c r="CL1055" s="37"/>
      <c r="CM1055" s="37"/>
      <c r="CN1055" s="37"/>
      <c r="CO1055" s="37"/>
      <c r="CP1055" s="37"/>
      <c r="CQ1055" s="37"/>
      <c r="CR1055" s="37"/>
      <c r="CS1055" s="37"/>
      <c r="CT1055" s="37"/>
      <c r="CU1055" s="37"/>
      <c r="CV1055" s="37"/>
      <c r="CW1055" s="37"/>
      <c r="CX1055" s="37"/>
      <c r="CY1055" s="37"/>
      <c r="CZ1055" s="37"/>
      <c r="DA1055" s="37"/>
      <c r="DB1055" s="37"/>
      <c r="DC1055" s="37"/>
      <c r="DD1055" s="37"/>
      <c r="DE1055" s="37"/>
      <c r="DF1055" s="37"/>
      <c r="DG1055" s="37"/>
      <c r="DH1055" s="37"/>
      <c r="DI1055" s="37"/>
      <c r="DJ1055" s="37"/>
      <c r="DK1055" s="37"/>
      <c r="DL1055" s="37"/>
      <c r="DM1055" s="37"/>
      <c r="DN1055" s="37"/>
      <c r="DO1055" s="37"/>
      <c r="DP1055" s="37"/>
      <c r="DQ1055" s="37"/>
      <c r="DR1055" s="37"/>
      <c r="DS1055" s="37"/>
      <c r="DT1055" s="37"/>
      <c r="DU1055" s="37"/>
      <c r="DV1055" s="37"/>
      <c r="DW1055" s="37"/>
      <c r="DX1055" s="37"/>
      <c r="DY1055" s="37"/>
      <c r="DZ1055" s="37"/>
      <c r="EA1055" s="37"/>
      <c r="EB1055" s="37"/>
      <c r="EC1055" s="37"/>
      <c r="ED1055" s="37"/>
      <c r="EE1055" s="37"/>
      <c r="EF1055" s="37"/>
      <c r="EG1055" s="37"/>
      <c r="EH1055" s="37"/>
      <c r="EI1055" s="37"/>
      <c r="EJ1055" s="37"/>
      <c r="EK1055" s="37"/>
      <c r="EL1055" s="37"/>
      <c r="EM1055" s="37"/>
      <c r="EN1055" s="37"/>
      <c r="EO1055" s="37"/>
      <c r="EP1055" s="37"/>
      <c r="EQ1055" s="37"/>
      <c r="ER1055" s="37"/>
      <c r="ES1055" s="37"/>
      <c r="ET1055" s="37"/>
      <c r="EU1055" s="37"/>
      <c r="EV1055" s="37"/>
      <c r="EW1055" s="37"/>
      <c r="EX1055" s="37"/>
      <c r="EY1055" s="37"/>
      <c r="EZ1055" s="37"/>
      <c r="FA1055" s="37"/>
      <c r="FB1055" s="37"/>
      <c r="FC1055" s="37"/>
      <c r="FD1055" s="37"/>
      <c r="FE1055" s="37"/>
      <c r="FF1055" s="37"/>
      <c r="FG1055" s="37"/>
      <c r="FH1055" s="37"/>
      <c r="FI1055" s="37"/>
      <c r="FJ1055" s="37"/>
      <c r="FK1055" s="37"/>
      <c r="FL1055" s="37"/>
      <c r="FM1055" s="37"/>
      <c r="FN1055" s="37"/>
      <c r="FO1055" s="37"/>
      <c r="FP1055" s="37"/>
      <c r="FQ1055" s="37"/>
      <c r="FR1055" s="37"/>
      <c r="FS1055" s="37"/>
      <c r="FT1055" s="37"/>
      <c r="FU1055" s="37"/>
      <c r="FV1055" s="37"/>
      <c r="FW1055" s="37"/>
      <c r="FX1055" s="37"/>
      <c r="FY1055" s="37"/>
      <c r="FZ1055" s="37"/>
      <c r="GA1055" s="37"/>
      <c r="GB1055" s="37"/>
      <c r="GC1055" s="37"/>
      <c r="GD1055" s="37"/>
      <c r="GE1055" s="37"/>
      <c r="GF1055" s="37"/>
      <c r="GG1055" s="37"/>
      <c r="GH1055" s="37"/>
      <c r="GI1055" s="37"/>
      <c r="GJ1055" s="37"/>
      <c r="GK1055" s="37"/>
      <c r="GL1055" s="37"/>
      <c r="GM1055" s="37"/>
      <c r="GN1055" s="37"/>
      <c r="GO1055" s="37"/>
      <c r="GP1055" s="37"/>
      <c r="GQ1055" s="37"/>
      <c r="GR1055" s="37"/>
      <c r="GS1055" s="37"/>
      <c r="GT1055" s="37"/>
      <c r="GU1055" s="37"/>
      <c r="GV1055" s="37"/>
      <c r="GW1055" s="37"/>
      <c r="GX1055" s="37"/>
      <c r="GY1055" s="37"/>
      <c r="GZ1055" s="37"/>
      <c r="HA1055" s="37"/>
    </row>
    <row r="1056" spans="1:209" s="39" customFormat="1" x14ac:dyDescent="0.25">
      <c r="A1056" s="50"/>
      <c r="B1056" s="124"/>
      <c r="C1056" s="125"/>
      <c r="D1056" s="20"/>
      <c r="E1056" s="20"/>
      <c r="F1056" s="20"/>
      <c r="G1056" s="37"/>
      <c r="H1056" s="37"/>
      <c r="I1056" s="37"/>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7"/>
      <c r="AF1056" s="37"/>
      <c r="AG1056" s="37"/>
      <c r="AH1056" s="37"/>
      <c r="AI1056" s="37"/>
      <c r="AJ1056" s="37"/>
      <c r="AK1056" s="37"/>
      <c r="AL1056" s="37"/>
      <c r="AM1056" s="37"/>
      <c r="AN1056" s="37"/>
      <c r="AO1056" s="37"/>
      <c r="AP1056" s="37"/>
      <c r="AQ1056" s="37"/>
      <c r="AR1056" s="37"/>
      <c r="AS1056" s="37"/>
      <c r="AT1056" s="37"/>
      <c r="AU1056" s="37"/>
      <c r="AV1056" s="37"/>
      <c r="AW1056" s="37"/>
      <c r="AX1056" s="37"/>
      <c r="AY1056" s="37"/>
      <c r="AZ1056" s="37"/>
      <c r="BA1056" s="37"/>
      <c r="BB1056" s="37"/>
      <c r="BC1056" s="37"/>
      <c r="BD1056" s="37"/>
      <c r="BE1056" s="37"/>
      <c r="BF1056" s="37"/>
      <c r="BG1056" s="37"/>
      <c r="BH1056" s="37"/>
      <c r="BI1056" s="37"/>
      <c r="BJ1056" s="37"/>
      <c r="BK1056" s="37"/>
      <c r="BL1056" s="37"/>
      <c r="BM1056" s="37"/>
      <c r="BN1056" s="37"/>
      <c r="BO1056" s="37"/>
      <c r="BP1056" s="37"/>
      <c r="BQ1056" s="37"/>
      <c r="BR1056" s="37"/>
      <c r="BS1056" s="37"/>
      <c r="BT1056" s="37"/>
      <c r="BU1056" s="37"/>
      <c r="BV1056" s="37"/>
      <c r="BW1056" s="37"/>
      <c r="BX1056" s="37"/>
      <c r="BY1056" s="37"/>
      <c r="BZ1056" s="37"/>
      <c r="CA1056" s="37"/>
      <c r="CB1056" s="37"/>
      <c r="CC1056" s="37"/>
      <c r="CD1056" s="37"/>
      <c r="CE1056" s="37"/>
      <c r="CF1056" s="37"/>
      <c r="CG1056" s="37"/>
      <c r="CH1056" s="37"/>
      <c r="CI1056" s="37"/>
      <c r="CJ1056" s="37"/>
      <c r="CK1056" s="37"/>
      <c r="CL1056" s="37"/>
      <c r="CM1056" s="37"/>
      <c r="CN1056" s="37"/>
      <c r="CO1056" s="37"/>
      <c r="CP1056" s="37"/>
      <c r="CQ1056" s="37"/>
      <c r="CR1056" s="37"/>
      <c r="CS1056" s="37"/>
      <c r="CT1056" s="37"/>
      <c r="CU1056" s="37"/>
      <c r="CV1056" s="37"/>
      <c r="CW1056" s="37"/>
      <c r="CX1056" s="37"/>
      <c r="CY1056" s="37"/>
      <c r="CZ1056" s="37"/>
      <c r="DA1056" s="37"/>
      <c r="DB1056" s="37"/>
      <c r="DC1056" s="37"/>
      <c r="DD1056" s="37"/>
      <c r="DE1056" s="37"/>
      <c r="DF1056" s="37"/>
      <c r="DG1056" s="37"/>
      <c r="DH1056" s="37"/>
      <c r="DI1056" s="37"/>
      <c r="DJ1056" s="37"/>
      <c r="DK1056" s="37"/>
      <c r="DL1056" s="37"/>
      <c r="DM1056" s="37"/>
      <c r="DN1056" s="37"/>
      <c r="DO1056" s="37"/>
      <c r="DP1056" s="37"/>
      <c r="DQ1056" s="37"/>
      <c r="DR1056" s="37"/>
      <c r="DS1056" s="37"/>
      <c r="DT1056" s="37"/>
      <c r="DU1056" s="37"/>
      <c r="DV1056" s="37"/>
      <c r="DW1056" s="37"/>
      <c r="DX1056" s="37"/>
      <c r="DY1056" s="37"/>
      <c r="DZ1056" s="37"/>
      <c r="EA1056" s="37"/>
      <c r="EB1056" s="37"/>
      <c r="EC1056" s="37"/>
      <c r="ED1056" s="37"/>
      <c r="EE1056" s="37"/>
      <c r="EF1056" s="37"/>
      <c r="EG1056" s="37"/>
      <c r="EH1056" s="37"/>
      <c r="EI1056" s="37"/>
      <c r="EJ1056" s="37"/>
      <c r="EK1056" s="37"/>
      <c r="EL1056" s="37"/>
      <c r="EM1056" s="37"/>
      <c r="EN1056" s="37"/>
      <c r="EO1056" s="37"/>
      <c r="EP1056" s="37"/>
      <c r="EQ1056" s="37"/>
      <c r="ER1056" s="37"/>
      <c r="ES1056" s="37"/>
      <c r="ET1056" s="37"/>
      <c r="EU1056" s="37"/>
      <c r="EV1056" s="37"/>
      <c r="EW1056" s="37"/>
      <c r="EX1056" s="37"/>
      <c r="EY1056" s="37"/>
      <c r="EZ1056" s="37"/>
      <c r="FA1056" s="37"/>
      <c r="FB1056" s="37"/>
      <c r="FC1056" s="37"/>
      <c r="FD1056" s="37"/>
      <c r="FE1056" s="37"/>
      <c r="FF1056" s="37"/>
      <c r="FG1056" s="37"/>
      <c r="FH1056" s="37"/>
      <c r="FI1056" s="37"/>
      <c r="FJ1056" s="37"/>
      <c r="FK1056" s="37"/>
      <c r="FL1056" s="37"/>
      <c r="FM1056" s="37"/>
      <c r="FN1056" s="37"/>
      <c r="FO1056" s="37"/>
      <c r="FP1056" s="37"/>
      <c r="FQ1056" s="37"/>
      <c r="FR1056" s="37"/>
      <c r="FS1056" s="37"/>
      <c r="FT1056" s="37"/>
      <c r="FU1056" s="37"/>
      <c r="FV1056" s="37"/>
      <c r="FW1056" s="37"/>
      <c r="FX1056" s="37"/>
      <c r="FY1056" s="37"/>
      <c r="FZ1056" s="37"/>
      <c r="GA1056" s="37"/>
      <c r="GB1056" s="37"/>
      <c r="GC1056" s="37"/>
      <c r="GD1056" s="37"/>
      <c r="GE1056" s="37"/>
      <c r="GF1056" s="37"/>
      <c r="GG1056" s="37"/>
      <c r="GH1056" s="37"/>
      <c r="GI1056" s="37"/>
      <c r="GJ1056" s="37"/>
      <c r="GK1056" s="37"/>
      <c r="GL1056" s="37"/>
      <c r="GM1056" s="37"/>
      <c r="GN1056" s="37"/>
      <c r="GO1056" s="37"/>
      <c r="GP1056" s="37"/>
      <c r="GQ1056" s="37"/>
      <c r="GR1056" s="37"/>
      <c r="GS1056" s="37"/>
      <c r="GT1056" s="37"/>
      <c r="GU1056" s="37"/>
      <c r="GV1056" s="37"/>
      <c r="GW1056" s="37"/>
      <c r="GX1056" s="37"/>
      <c r="GY1056" s="37"/>
      <c r="GZ1056" s="37"/>
      <c r="HA1056" s="37"/>
    </row>
    <row r="1057" spans="1:209" s="39" customFormat="1" x14ac:dyDescent="0.25">
      <c r="A1057" s="50"/>
      <c r="B1057" s="124"/>
      <c r="C1057" s="125"/>
      <c r="D1057" s="20"/>
      <c r="E1057" s="20"/>
      <c r="F1057" s="20"/>
      <c r="G1057" s="37"/>
      <c r="H1057" s="37"/>
      <c r="I1057" s="37"/>
      <c r="J1057" s="37"/>
      <c r="K1057" s="37"/>
      <c r="L1057" s="37"/>
      <c r="M1057" s="37"/>
      <c r="N1057" s="37"/>
      <c r="O1057" s="37"/>
      <c r="P1057" s="37"/>
      <c r="Q1057" s="37"/>
      <c r="R1057" s="37"/>
      <c r="S1057" s="37"/>
      <c r="T1057" s="37"/>
      <c r="U1057" s="37"/>
      <c r="V1057" s="37"/>
      <c r="W1057" s="37"/>
      <c r="X1057" s="37"/>
      <c r="Y1057" s="37"/>
      <c r="Z1057" s="37"/>
      <c r="AA1057" s="37"/>
      <c r="AB1057" s="37"/>
      <c r="AC1057" s="37"/>
      <c r="AD1057" s="37"/>
      <c r="AE1057" s="37"/>
      <c r="AF1057" s="37"/>
      <c r="AG1057" s="37"/>
      <c r="AH1057" s="37"/>
      <c r="AI1057" s="37"/>
      <c r="AJ1057" s="37"/>
      <c r="AK1057" s="37"/>
      <c r="AL1057" s="37"/>
      <c r="AM1057" s="37"/>
      <c r="AN1057" s="37"/>
      <c r="AO1057" s="37"/>
      <c r="AP1057" s="37"/>
      <c r="AQ1057" s="37"/>
      <c r="AR1057" s="37"/>
      <c r="AS1057" s="37"/>
      <c r="AT1057" s="37"/>
      <c r="AU1057" s="37"/>
      <c r="AV1057" s="37"/>
      <c r="AW1057" s="37"/>
      <c r="AX1057" s="37"/>
      <c r="AY1057" s="37"/>
      <c r="AZ1057" s="37"/>
      <c r="BA1057" s="37"/>
      <c r="BB1057" s="37"/>
      <c r="BC1057" s="37"/>
      <c r="BD1057" s="37"/>
      <c r="BE1057" s="37"/>
      <c r="BF1057" s="37"/>
      <c r="BG1057" s="37"/>
      <c r="BH1057" s="37"/>
      <c r="BI1057" s="37"/>
      <c r="BJ1057" s="37"/>
      <c r="BK1057" s="37"/>
      <c r="BL1057" s="37"/>
      <c r="BM1057" s="37"/>
      <c r="BN1057" s="37"/>
      <c r="BO1057" s="37"/>
      <c r="BP1057" s="37"/>
      <c r="BQ1057" s="37"/>
      <c r="BR1057" s="37"/>
      <c r="BS1057" s="37"/>
      <c r="BT1057" s="37"/>
      <c r="BU1057" s="37"/>
      <c r="BV1057" s="37"/>
      <c r="BW1057" s="37"/>
      <c r="BX1057" s="37"/>
      <c r="BY1057" s="37"/>
      <c r="BZ1057" s="37"/>
      <c r="CA1057" s="37"/>
      <c r="CB1057" s="37"/>
      <c r="CC1057" s="37"/>
      <c r="CD1057" s="37"/>
      <c r="CE1057" s="37"/>
      <c r="CF1057" s="37"/>
      <c r="CG1057" s="37"/>
      <c r="CH1057" s="37"/>
      <c r="CI1057" s="37"/>
      <c r="CJ1057" s="37"/>
      <c r="CK1057" s="37"/>
      <c r="CL1057" s="37"/>
      <c r="CM1057" s="37"/>
      <c r="CN1057" s="37"/>
      <c r="CO1057" s="37"/>
      <c r="CP1057" s="37"/>
      <c r="CQ1057" s="37"/>
      <c r="CR1057" s="37"/>
      <c r="CS1057" s="37"/>
      <c r="CT1057" s="37"/>
      <c r="CU1057" s="37"/>
      <c r="CV1057" s="37"/>
      <c r="CW1057" s="37"/>
      <c r="CX1057" s="37"/>
      <c r="CY1057" s="37"/>
      <c r="CZ1057" s="37"/>
      <c r="DA1057" s="37"/>
      <c r="DB1057" s="37"/>
      <c r="DC1057" s="37"/>
      <c r="DD1057" s="37"/>
      <c r="DE1057" s="37"/>
      <c r="DF1057" s="37"/>
      <c r="DG1057" s="37"/>
      <c r="DH1057" s="37"/>
      <c r="DI1057" s="37"/>
      <c r="DJ1057" s="37"/>
      <c r="DK1057" s="37"/>
      <c r="DL1057" s="37"/>
      <c r="DM1057" s="37"/>
      <c r="DN1057" s="37"/>
      <c r="DO1057" s="37"/>
      <c r="DP1057" s="37"/>
      <c r="DQ1057" s="37"/>
      <c r="DR1057" s="37"/>
      <c r="DS1057" s="37"/>
      <c r="DT1057" s="37"/>
      <c r="DU1057" s="37"/>
      <c r="DV1057" s="37"/>
      <c r="DW1057" s="37"/>
      <c r="DX1057" s="37"/>
      <c r="DY1057" s="37"/>
      <c r="DZ1057" s="37"/>
      <c r="EA1057" s="37"/>
      <c r="EB1057" s="37"/>
      <c r="EC1057" s="37"/>
      <c r="ED1057" s="37"/>
      <c r="EE1057" s="37"/>
      <c r="EF1057" s="37"/>
      <c r="EG1057" s="37"/>
      <c r="EH1057" s="37"/>
      <c r="EI1057" s="37"/>
      <c r="EJ1057" s="37"/>
      <c r="EK1057" s="37"/>
      <c r="EL1057" s="37"/>
      <c r="EM1057" s="37"/>
      <c r="EN1057" s="37"/>
      <c r="EO1057" s="37"/>
      <c r="EP1057" s="37"/>
      <c r="EQ1057" s="37"/>
      <c r="ER1057" s="37"/>
      <c r="ES1057" s="37"/>
      <c r="ET1057" s="37"/>
      <c r="EU1057" s="37"/>
      <c r="EV1057" s="37"/>
      <c r="EW1057" s="37"/>
      <c r="EX1057" s="37"/>
      <c r="EY1057" s="37"/>
      <c r="EZ1057" s="37"/>
      <c r="FA1057" s="37"/>
      <c r="FB1057" s="37"/>
      <c r="FC1057" s="37"/>
      <c r="FD1057" s="37"/>
      <c r="FE1057" s="37"/>
      <c r="FF1057" s="37"/>
      <c r="FG1057" s="37"/>
      <c r="FH1057" s="37"/>
      <c r="FI1057" s="37"/>
      <c r="FJ1057" s="37"/>
      <c r="FK1057" s="37"/>
      <c r="FL1057" s="37"/>
      <c r="FM1057" s="37"/>
      <c r="FN1057" s="37"/>
      <c r="FO1057" s="37"/>
      <c r="FP1057" s="37"/>
      <c r="FQ1057" s="37"/>
      <c r="FR1057" s="37"/>
      <c r="FS1057" s="37"/>
      <c r="FT1057" s="37"/>
      <c r="FU1057" s="37"/>
      <c r="FV1057" s="37"/>
      <c r="FW1057" s="37"/>
      <c r="FX1057" s="37"/>
      <c r="FY1057" s="37"/>
      <c r="FZ1057" s="37"/>
      <c r="GA1057" s="37"/>
      <c r="GB1057" s="37"/>
      <c r="GC1057" s="37"/>
      <c r="GD1057" s="37"/>
      <c r="GE1057" s="37"/>
      <c r="GF1057" s="37"/>
      <c r="GG1057" s="37"/>
      <c r="GH1057" s="37"/>
      <c r="GI1057" s="37"/>
      <c r="GJ1057" s="37"/>
      <c r="GK1057" s="37"/>
      <c r="GL1057" s="37"/>
      <c r="GM1057" s="37"/>
      <c r="GN1057" s="37"/>
      <c r="GO1057" s="37"/>
      <c r="GP1057" s="37"/>
      <c r="GQ1057" s="37"/>
      <c r="GR1057" s="37"/>
      <c r="GS1057" s="37"/>
      <c r="GT1057" s="37"/>
      <c r="GU1057" s="37"/>
      <c r="GV1057" s="37"/>
      <c r="GW1057" s="37"/>
      <c r="GX1057" s="37"/>
      <c r="GY1057" s="37"/>
      <c r="GZ1057" s="37"/>
      <c r="HA1057" s="37"/>
    </row>
    <row r="1058" spans="1:209" s="39" customFormat="1" x14ac:dyDescent="0.25">
      <c r="A1058" s="50"/>
      <c r="B1058" s="124"/>
      <c r="C1058" s="125"/>
      <c r="D1058" s="20"/>
      <c r="E1058" s="20"/>
      <c r="F1058" s="20"/>
      <c r="G1058" s="37"/>
      <c r="H1058" s="37"/>
      <c r="I1058" s="37"/>
      <c r="J1058" s="37"/>
      <c r="K1058" s="37"/>
      <c r="L1058" s="37"/>
      <c r="M1058" s="37"/>
      <c r="N1058" s="37"/>
      <c r="O1058" s="37"/>
      <c r="P1058" s="37"/>
      <c r="Q1058" s="37"/>
      <c r="R1058" s="37"/>
      <c r="S1058" s="37"/>
      <c r="T1058" s="37"/>
      <c r="U1058" s="37"/>
      <c r="V1058" s="37"/>
      <c r="W1058" s="37"/>
      <c r="X1058" s="37"/>
      <c r="Y1058" s="37"/>
      <c r="Z1058" s="37"/>
      <c r="AA1058" s="37"/>
      <c r="AB1058" s="37"/>
      <c r="AC1058" s="37"/>
      <c r="AD1058" s="37"/>
      <c r="AE1058" s="37"/>
      <c r="AF1058" s="37"/>
      <c r="AG1058" s="37"/>
      <c r="AH1058" s="37"/>
      <c r="AI1058" s="37"/>
      <c r="AJ1058" s="37"/>
      <c r="AK1058" s="37"/>
      <c r="AL1058" s="37"/>
      <c r="AM1058" s="37"/>
      <c r="AN1058" s="37"/>
      <c r="AO1058" s="37"/>
      <c r="AP1058" s="37"/>
      <c r="AQ1058" s="37"/>
      <c r="AR1058" s="37"/>
      <c r="AS1058" s="37"/>
      <c r="AT1058" s="37"/>
      <c r="AU1058" s="37"/>
      <c r="AV1058" s="37"/>
      <c r="AW1058" s="37"/>
      <c r="AX1058" s="37"/>
      <c r="AY1058" s="37"/>
      <c r="AZ1058" s="37"/>
      <c r="BA1058" s="37"/>
      <c r="BB1058" s="37"/>
      <c r="BC1058" s="37"/>
      <c r="BD1058" s="37"/>
      <c r="BE1058" s="37"/>
      <c r="BF1058" s="37"/>
      <c r="BG1058" s="37"/>
      <c r="BH1058" s="37"/>
      <c r="BI1058" s="37"/>
      <c r="BJ1058" s="37"/>
      <c r="BK1058" s="37"/>
      <c r="BL1058" s="37"/>
      <c r="BM1058" s="37"/>
      <c r="BN1058" s="37"/>
      <c r="BO1058" s="37"/>
      <c r="BP1058" s="37"/>
      <c r="BQ1058" s="37"/>
      <c r="BR1058" s="37"/>
      <c r="BS1058" s="37"/>
      <c r="BT1058" s="37"/>
      <c r="BU1058" s="37"/>
      <c r="BV1058" s="37"/>
      <c r="BW1058" s="37"/>
      <c r="BX1058" s="37"/>
      <c r="BY1058" s="37"/>
      <c r="BZ1058" s="37"/>
      <c r="CA1058" s="37"/>
      <c r="CB1058" s="37"/>
      <c r="CC1058" s="37"/>
      <c r="CD1058" s="37"/>
      <c r="CE1058" s="37"/>
      <c r="CF1058" s="37"/>
      <c r="CG1058" s="37"/>
      <c r="CH1058" s="37"/>
      <c r="CI1058" s="37"/>
      <c r="CJ1058" s="37"/>
      <c r="CK1058" s="37"/>
      <c r="CL1058" s="37"/>
      <c r="CM1058" s="37"/>
      <c r="CN1058" s="37"/>
      <c r="CO1058" s="37"/>
      <c r="CP1058" s="37"/>
      <c r="CQ1058" s="37"/>
      <c r="CR1058" s="37"/>
      <c r="CS1058" s="37"/>
      <c r="CT1058" s="37"/>
      <c r="CU1058" s="37"/>
      <c r="CV1058" s="37"/>
      <c r="CW1058" s="37"/>
      <c r="CX1058" s="37"/>
      <c r="CY1058" s="37"/>
      <c r="CZ1058" s="37"/>
      <c r="DA1058" s="37"/>
      <c r="DB1058" s="37"/>
      <c r="DC1058" s="37"/>
      <c r="DD1058" s="37"/>
      <c r="DE1058" s="37"/>
      <c r="DF1058" s="37"/>
      <c r="DG1058" s="37"/>
      <c r="DH1058" s="37"/>
      <c r="DI1058" s="37"/>
      <c r="DJ1058" s="37"/>
      <c r="DK1058" s="37"/>
      <c r="DL1058" s="37"/>
      <c r="DM1058" s="37"/>
      <c r="DN1058" s="37"/>
      <c r="DO1058" s="37"/>
      <c r="DP1058" s="37"/>
      <c r="DQ1058" s="37"/>
      <c r="DR1058" s="37"/>
      <c r="DS1058" s="37"/>
      <c r="DT1058" s="37"/>
      <c r="DU1058" s="37"/>
      <c r="DV1058" s="37"/>
      <c r="DW1058" s="37"/>
      <c r="DX1058" s="37"/>
      <c r="DY1058" s="37"/>
      <c r="DZ1058" s="37"/>
      <c r="EA1058" s="37"/>
      <c r="EB1058" s="37"/>
      <c r="EC1058" s="37"/>
      <c r="ED1058" s="37"/>
      <c r="EE1058" s="37"/>
      <c r="EF1058" s="37"/>
      <c r="EG1058" s="37"/>
      <c r="EH1058" s="37"/>
      <c r="EI1058" s="37"/>
      <c r="EJ1058" s="37"/>
      <c r="EK1058" s="37"/>
      <c r="EL1058" s="37"/>
      <c r="EM1058" s="37"/>
      <c r="EN1058" s="37"/>
      <c r="EO1058" s="37"/>
      <c r="EP1058" s="37"/>
      <c r="EQ1058" s="37"/>
      <c r="ER1058" s="37"/>
      <c r="ES1058" s="37"/>
      <c r="ET1058" s="37"/>
      <c r="EU1058" s="37"/>
      <c r="EV1058" s="37"/>
      <c r="EW1058" s="37"/>
      <c r="EX1058" s="37"/>
      <c r="EY1058" s="37"/>
      <c r="EZ1058" s="37"/>
      <c r="FA1058" s="37"/>
      <c r="FB1058" s="37"/>
      <c r="FC1058" s="37"/>
      <c r="FD1058" s="37"/>
      <c r="FE1058" s="37"/>
      <c r="FF1058" s="37"/>
      <c r="FG1058" s="37"/>
      <c r="FH1058" s="37"/>
      <c r="FI1058" s="37"/>
      <c r="FJ1058" s="37"/>
      <c r="FK1058" s="37"/>
      <c r="FL1058" s="37"/>
      <c r="FM1058" s="37"/>
      <c r="FN1058" s="37"/>
      <c r="FO1058" s="37"/>
      <c r="FP1058" s="37"/>
      <c r="FQ1058" s="37"/>
      <c r="FR1058" s="37"/>
      <c r="FS1058" s="37"/>
      <c r="FT1058" s="37"/>
      <c r="FU1058" s="37"/>
      <c r="FV1058" s="37"/>
      <c r="FW1058" s="37"/>
      <c r="FX1058" s="37"/>
      <c r="FY1058" s="37"/>
      <c r="FZ1058" s="37"/>
      <c r="GA1058" s="37"/>
      <c r="GB1058" s="37"/>
      <c r="GC1058" s="37"/>
      <c r="GD1058" s="37"/>
      <c r="GE1058" s="37"/>
      <c r="GF1058" s="37"/>
      <c r="GG1058" s="37"/>
      <c r="GH1058" s="37"/>
      <c r="GI1058" s="37"/>
      <c r="GJ1058" s="37"/>
      <c r="GK1058" s="37"/>
      <c r="GL1058" s="37"/>
      <c r="GM1058" s="37"/>
      <c r="GN1058" s="37"/>
      <c r="GO1058" s="37"/>
      <c r="GP1058" s="37"/>
      <c r="GQ1058" s="37"/>
      <c r="GR1058" s="37"/>
      <c r="GS1058" s="37"/>
      <c r="GT1058" s="37"/>
      <c r="GU1058" s="37"/>
      <c r="GV1058" s="37"/>
      <c r="GW1058" s="37"/>
      <c r="GX1058" s="37"/>
      <c r="GY1058" s="37"/>
      <c r="GZ1058" s="37"/>
      <c r="HA1058" s="37"/>
    </row>
    <row r="1059" spans="1:209" s="39" customFormat="1" x14ac:dyDescent="0.25">
      <c r="A1059" s="50"/>
      <c r="B1059" s="124"/>
      <c r="C1059" s="125"/>
      <c r="D1059" s="20"/>
      <c r="E1059" s="20"/>
      <c r="F1059" s="20"/>
      <c r="G1059" s="37"/>
      <c r="H1059" s="37"/>
      <c r="I1059" s="37"/>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37"/>
      <c r="AI1059" s="37"/>
      <c r="AJ1059" s="37"/>
      <c r="AK1059" s="37"/>
      <c r="AL1059" s="37"/>
      <c r="AM1059" s="37"/>
      <c r="AN1059" s="37"/>
      <c r="AO1059" s="37"/>
      <c r="AP1059" s="37"/>
      <c r="AQ1059" s="37"/>
      <c r="AR1059" s="37"/>
      <c r="AS1059" s="37"/>
      <c r="AT1059" s="37"/>
      <c r="AU1059" s="37"/>
      <c r="AV1059" s="37"/>
      <c r="AW1059" s="37"/>
      <c r="AX1059" s="37"/>
      <c r="AY1059" s="37"/>
      <c r="AZ1059" s="37"/>
      <c r="BA1059" s="37"/>
      <c r="BB1059" s="37"/>
      <c r="BC1059" s="37"/>
      <c r="BD1059" s="37"/>
      <c r="BE1059" s="37"/>
      <c r="BF1059" s="37"/>
      <c r="BG1059" s="37"/>
      <c r="BH1059" s="37"/>
      <c r="BI1059" s="37"/>
      <c r="BJ1059" s="37"/>
      <c r="BK1059" s="37"/>
      <c r="BL1059" s="37"/>
      <c r="BM1059" s="37"/>
      <c r="BN1059" s="37"/>
      <c r="BO1059" s="37"/>
      <c r="BP1059" s="37"/>
      <c r="BQ1059" s="37"/>
      <c r="BR1059" s="37"/>
      <c r="BS1059" s="37"/>
      <c r="BT1059" s="37"/>
      <c r="BU1059" s="37"/>
      <c r="BV1059" s="37"/>
      <c r="BW1059" s="37"/>
      <c r="BX1059" s="37"/>
      <c r="BY1059" s="37"/>
      <c r="BZ1059" s="37"/>
      <c r="CA1059" s="37"/>
      <c r="CB1059" s="37"/>
      <c r="CC1059" s="37"/>
      <c r="CD1059" s="37"/>
      <c r="CE1059" s="37"/>
      <c r="CF1059" s="37"/>
      <c r="CG1059" s="37"/>
      <c r="CH1059" s="37"/>
      <c r="CI1059" s="37"/>
      <c r="CJ1059" s="37"/>
      <c r="CK1059" s="37"/>
      <c r="CL1059" s="37"/>
      <c r="CM1059" s="37"/>
      <c r="CN1059" s="37"/>
      <c r="CO1059" s="37"/>
      <c r="CP1059" s="37"/>
      <c r="CQ1059" s="37"/>
      <c r="CR1059" s="37"/>
      <c r="CS1059" s="37"/>
      <c r="CT1059" s="37"/>
      <c r="CU1059" s="37"/>
      <c r="CV1059" s="37"/>
      <c r="CW1059" s="37"/>
      <c r="CX1059" s="37"/>
      <c r="CY1059" s="37"/>
      <c r="CZ1059" s="37"/>
      <c r="DA1059" s="37"/>
      <c r="DB1059" s="37"/>
      <c r="DC1059" s="37"/>
      <c r="DD1059" s="37"/>
      <c r="DE1059" s="37"/>
      <c r="DF1059" s="37"/>
      <c r="DG1059" s="37"/>
      <c r="DH1059" s="37"/>
      <c r="DI1059" s="37"/>
      <c r="DJ1059" s="37"/>
      <c r="DK1059" s="37"/>
      <c r="DL1059" s="37"/>
      <c r="DM1059" s="37"/>
      <c r="DN1059" s="37"/>
      <c r="DO1059" s="37"/>
      <c r="DP1059" s="37"/>
      <c r="DQ1059" s="37"/>
      <c r="DR1059" s="37"/>
      <c r="DS1059" s="37"/>
      <c r="DT1059" s="37"/>
      <c r="DU1059" s="37"/>
      <c r="DV1059" s="37"/>
      <c r="DW1059" s="37"/>
      <c r="DX1059" s="37"/>
      <c r="DY1059" s="37"/>
      <c r="DZ1059" s="37"/>
      <c r="EA1059" s="37"/>
      <c r="EB1059" s="37"/>
      <c r="EC1059" s="37"/>
      <c r="ED1059" s="37"/>
      <c r="EE1059" s="37"/>
      <c r="EF1059" s="37"/>
      <c r="EG1059" s="37"/>
      <c r="EH1059" s="37"/>
      <c r="EI1059" s="37"/>
      <c r="EJ1059" s="37"/>
      <c r="EK1059" s="37"/>
      <c r="EL1059" s="37"/>
      <c r="EM1059" s="37"/>
      <c r="EN1059" s="37"/>
      <c r="EO1059" s="37"/>
      <c r="EP1059" s="37"/>
      <c r="EQ1059" s="37"/>
      <c r="ER1059" s="37"/>
      <c r="ES1059" s="37"/>
      <c r="ET1059" s="37"/>
      <c r="EU1059" s="37"/>
      <c r="EV1059" s="37"/>
      <c r="EW1059" s="37"/>
      <c r="EX1059" s="37"/>
      <c r="EY1059" s="37"/>
      <c r="EZ1059" s="37"/>
      <c r="FA1059" s="37"/>
      <c r="FB1059" s="37"/>
      <c r="FC1059" s="37"/>
      <c r="FD1059" s="37"/>
      <c r="FE1059" s="37"/>
      <c r="FF1059" s="37"/>
      <c r="FG1059" s="37"/>
      <c r="FH1059" s="37"/>
      <c r="FI1059" s="37"/>
      <c r="FJ1059" s="37"/>
      <c r="FK1059" s="37"/>
      <c r="FL1059" s="37"/>
      <c r="FM1059" s="37"/>
      <c r="FN1059" s="37"/>
      <c r="FO1059" s="37"/>
      <c r="FP1059" s="37"/>
      <c r="FQ1059" s="37"/>
      <c r="FR1059" s="37"/>
      <c r="FS1059" s="37"/>
      <c r="FT1059" s="37"/>
      <c r="FU1059" s="37"/>
      <c r="FV1059" s="37"/>
      <c r="FW1059" s="37"/>
      <c r="FX1059" s="37"/>
      <c r="FY1059" s="37"/>
      <c r="FZ1059" s="37"/>
      <c r="GA1059" s="37"/>
      <c r="GB1059" s="37"/>
      <c r="GC1059" s="37"/>
      <c r="GD1059" s="37"/>
      <c r="GE1059" s="37"/>
      <c r="GF1059" s="37"/>
      <c r="GG1059" s="37"/>
      <c r="GH1059" s="37"/>
      <c r="GI1059" s="37"/>
      <c r="GJ1059" s="37"/>
      <c r="GK1059" s="37"/>
      <c r="GL1059" s="37"/>
      <c r="GM1059" s="37"/>
      <c r="GN1059" s="37"/>
      <c r="GO1059" s="37"/>
      <c r="GP1059" s="37"/>
      <c r="GQ1059" s="37"/>
      <c r="GR1059" s="37"/>
      <c r="GS1059" s="37"/>
      <c r="GT1059" s="37"/>
      <c r="GU1059" s="37"/>
      <c r="GV1059" s="37"/>
      <c r="GW1059" s="37"/>
      <c r="GX1059" s="37"/>
      <c r="GY1059" s="37"/>
      <c r="GZ1059" s="37"/>
      <c r="HA1059" s="37"/>
    </row>
    <row r="1060" spans="1:209" s="39" customFormat="1" x14ac:dyDescent="0.25">
      <c r="A1060" s="50"/>
      <c r="B1060" s="124"/>
      <c r="C1060" s="125"/>
      <c r="D1060" s="20"/>
      <c r="E1060" s="20"/>
      <c r="F1060" s="20"/>
      <c r="G1060" s="37"/>
      <c r="H1060" s="37"/>
      <c r="I1060" s="37"/>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7"/>
      <c r="AF1060" s="37"/>
      <c r="AG1060" s="37"/>
      <c r="AH1060" s="37"/>
      <c r="AI1060" s="37"/>
      <c r="AJ1060" s="37"/>
      <c r="AK1060" s="37"/>
      <c r="AL1060" s="37"/>
      <c r="AM1060" s="37"/>
      <c r="AN1060" s="37"/>
      <c r="AO1060" s="37"/>
      <c r="AP1060" s="37"/>
      <c r="AQ1060" s="37"/>
      <c r="AR1060" s="37"/>
      <c r="AS1060" s="37"/>
      <c r="AT1060" s="37"/>
      <c r="AU1060" s="37"/>
      <c r="AV1060" s="37"/>
      <c r="AW1060" s="37"/>
      <c r="AX1060" s="37"/>
      <c r="AY1060" s="37"/>
      <c r="AZ1060" s="37"/>
      <c r="BA1060" s="37"/>
      <c r="BB1060" s="37"/>
      <c r="BC1060" s="37"/>
      <c r="BD1060" s="37"/>
      <c r="BE1060" s="37"/>
      <c r="BF1060" s="37"/>
      <c r="BG1060" s="37"/>
      <c r="BH1060" s="37"/>
      <c r="BI1060" s="37"/>
      <c r="BJ1060" s="37"/>
      <c r="BK1060" s="37"/>
      <c r="BL1060" s="37"/>
      <c r="BM1060" s="37"/>
      <c r="BN1060" s="37"/>
      <c r="BO1060" s="37"/>
      <c r="BP1060" s="37"/>
      <c r="BQ1060" s="37"/>
      <c r="BR1060" s="37"/>
      <c r="BS1060" s="37"/>
      <c r="BT1060" s="37"/>
      <c r="BU1060" s="37"/>
      <c r="BV1060" s="37"/>
      <c r="BW1060" s="37"/>
      <c r="BX1060" s="37"/>
      <c r="BY1060" s="37"/>
      <c r="BZ1060" s="37"/>
      <c r="CA1060" s="37"/>
      <c r="CB1060" s="37"/>
      <c r="CC1060" s="37"/>
      <c r="CD1060" s="37"/>
      <c r="CE1060" s="37"/>
      <c r="CF1060" s="37"/>
      <c r="CG1060" s="37"/>
      <c r="CH1060" s="37"/>
      <c r="CI1060" s="37"/>
      <c r="CJ1060" s="37"/>
      <c r="CK1060" s="37"/>
      <c r="CL1060" s="37"/>
      <c r="CM1060" s="37"/>
      <c r="CN1060" s="37"/>
      <c r="CO1060" s="37"/>
      <c r="CP1060" s="37"/>
      <c r="CQ1060" s="37"/>
      <c r="CR1060" s="37"/>
      <c r="CS1060" s="37"/>
      <c r="CT1060" s="37"/>
      <c r="CU1060" s="37"/>
      <c r="CV1060" s="37"/>
      <c r="CW1060" s="37"/>
      <c r="CX1060" s="37"/>
      <c r="CY1060" s="37"/>
      <c r="CZ1060" s="37"/>
      <c r="DA1060" s="37"/>
      <c r="DB1060" s="37"/>
      <c r="DC1060" s="37"/>
      <c r="DD1060" s="37"/>
      <c r="DE1060" s="37"/>
      <c r="DF1060" s="37"/>
      <c r="DG1060" s="37"/>
      <c r="DH1060" s="37"/>
      <c r="DI1060" s="37"/>
      <c r="DJ1060" s="37"/>
      <c r="DK1060" s="37"/>
      <c r="DL1060" s="37"/>
      <c r="DM1060" s="37"/>
      <c r="DN1060" s="37"/>
      <c r="DO1060" s="37"/>
      <c r="DP1060" s="37"/>
      <c r="DQ1060" s="37"/>
      <c r="DR1060" s="37"/>
      <c r="DS1060" s="37"/>
      <c r="DT1060" s="37"/>
      <c r="DU1060" s="37"/>
      <c r="DV1060" s="37"/>
      <c r="DW1060" s="37"/>
      <c r="DX1060" s="37"/>
      <c r="DY1060" s="37"/>
      <c r="DZ1060" s="37"/>
      <c r="EA1060" s="37"/>
      <c r="EB1060" s="37"/>
      <c r="EC1060" s="37"/>
      <c r="ED1060" s="37"/>
      <c r="EE1060" s="37"/>
      <c r="EF1060" s="37"/>
      <c r="EG1060" s="37"/>
      <c r="EH1060" s="37"/>
      <c r="EI1060" s="37"/>
      <c r="EJ1060" s="37"/>
      <c r="EK1060" s="37"/>
      <c r="EL1060" s="37"/>
      <c r="EM1060" s="37"/>
      <c r="EN1060" s="37"/>
      <c r="EO1060" s="37"/>
      <c r="EP1060" s="37"/>
      <c r="EQ1060" s="37"/>
      <c r="ER1060" s="37"/>
      <c r="ES1060" s="37"/>
      <c r="ET1060" s="37"/>
      <c r="EU1060" s="37"/>
      <c r="EV1060" s="37"/>
      <c r="EW1060" s="37"/>
      <c r="EX1060" s="37"/>
      <c r="EY1060" s="37"/>
      <c r="EZ1060" s="37"/>
      <c r="FA1060" s="37"/>
      <c r="FB1060" s="37"/>
      <c r="FC1060" s="37"/>
      <c r="FD1060" s="37"/>
      <c r="FE1060" s="37"/>
      <c r="FF1060" s="37"/>
      <c r="FG1060" s="37"/>
      <c r="FH1060" s="37"/>
      <c r="FI1060" s="37"/>
      <c r="FJ1060" s="37"/>
      <c r="FK1060" s="37"/>
      <c r="FL1060" s="37"/>
      <c r="FM1060" s="37"/>
      <c r="FN1060" s="37"/>
      <c r="FO1060" s="37"/>
      <c r="FP1060" s="37"/>
      <c r="FQ1060" s="37"/>
      <c r="FR1060" s="37"/>
      <c r="FS1060" s="37"/>
      <c r="FT1060" s="37"/>
      <c r="FU1060" s="37"/>
      <c r="FV1060" s="37"/>
      <c r="FW1060" s="37"/>
      <c r="FX1060" s="37"/>
      <c r="FY1060" s="37"/>
      <c r="FZ1060" s="37"/>
      <c r="GA1060" s="37"/>
      <c r="GB1060" s="37"/>
      <c r="GC1060" s="37"/>
      <c r="GD1060" s="37"/>
      <c r="GE1060" s="37"/>
      <c r="GF1060" s="37"/>
      <c r="GG1060" s="37"/>
      <c r="GH1060" s="37"/>
      <c r="GI1060" s="37"/>
      <c r="GJ1060" s="37"/>
      <c r="GK1060" s="37"/>
      <c r="GL1060" s="37"/>
      <c r="GM1060" s="37"/>
      <c r="GN1060" s="37"/>
      <c r="GO1060" s="37"/>
      <c r="GP1060" s="37"/>
      <c r="GQ1060" s="37"/>
      <c r="GR1060" s="37"/>
      <c r="GS1060" s="37"/>
      <c r="GT1060" s="37"/>
      <c r="GU1060" s="37"/>
      <c r="GV1060" s="37"/>
      <c r="GW1060" s="37"/>
      <c r="GX1060" s="37"/>
      <c r="GY1060" s="37"/>
      <c r="GZ1060" s="37"/>
      <c r="HA1060" s="37"/>
    </row>
    <row r="1061" spans="1:209" s="39" customFormat="1" x14ac:dyDescent="0.25">
      <c r="A1061" s="50"/>
      <c r="B1061" s="124"/>
      <c r="C1061" s="125"/>
      <c r="D1061" s="20"/>
      <c r="E1061" s="20"/>
      <c r="F1061" s="20"/>
      <c r="G1061" s="37"/>
      <c r="H1061" s="37"/>
      <c r="I1061" s="37"/>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7"/>
      <c r="AF1061" s="37"/>
      <c r="AG1061" s="37"/>
      <c r="AH1061" s="37"/>
      <c r="AI1061" s="37"/>
      <c r="AJ1061" s="37"/>
      <c r="AK1061" s="37"/>
      <c r="AL1061" s="37"/>
      <c r="AM1061" s="37"/>
      <c r="AN1061" s="37"/>
      <c r="AO1061" s="37"/>
      <c r="AP1061" s="37"/>
      <c r="AQ1061" s="37"/>
      <c r="AR1061" s="37"/>
      <c r="AS1061" s="37"/>
      <c r="AT1061" s="37"/>
      <c r="AU1061" s="37"/>
      <c r="AV1061" s="37"/>
      <c r="AW1061" s="37"/>
      <c r="AX1061" s="37"/>
      <c r="AY1061" s="37"/>
      <c r="AZ1061" s="37"/>
      <c r="BA1061" s="37"/>
      <c r="BB1061" s="37"/>
      <c r="BC1061" s="37"/>
      <c r="BD1061" s="37"/>
      <c r="BE1061" s="37"/>
      <c r="BF1061" s="37"/>
      <c r="BG1061" s="37"/>
      <c r="BH1061" s="37"/>
      <c r="BI1061" s="37"/>
      <c r="BJ1061" s="37"/>
      <c r="BK1061" s="37"/>
      <c r="BL1061" s="37"/>
      <c r="BM1061" s="37"/>
      <c r="BN1061" s="37"/>
      <c r="BO1061" s="37"/>
      <c r="BP1061" s="37"/>
      <c r="BQ1061" s="37"/>
      <c r="BR1061" s="37"/>
      <c r="BS1061" s="37"/>
      <c r="BT1061" s="37"/>
      <c r="BU1061" s="37"/>
      <c r="BV1061" s="37"/>
      <c r="BW1061" s="37"/>
      <c r="BX1061" s="37"/>
      <c r="BY1061" s="37"/>
      <c r="BZ1061" s="37"/>
      <c r="CA1061" s="37"/>
      <c r="CB1061" s="37"/>
      <c r="CC1061" s="37"/>
      <c r="CD1061" s="37"/>
      <c r="CE1061" s="37"/>
      <c r="CF1061" s="37"/>
      <c r="CG1061" s="37"/>
      <c r="CH1061" s="37"/>
      <c r="CI1061" s="37"/>
      <c r="CJ1061" s="37"/>
      <c r="CK1061" s="37"/>
      <c r="CL1061" s="37"/>
      <c r="CM1061" s="37"/>
      <c r="CN1061" s="37"/>
      <c r="CO1061" s="37"/>
      <c r="CP1061" s="37"/>
      <c r="CQ1061" s="37"/>
      <c r="CR1061" s="37"/>
      <c r="CS1061" s="37"/>
      <c r="CT1061" s="37"/>
      <c r="CU1061" s="37"/>
      <c r="CV1061" s="37"/>
      <c r="CW1061" s="37"/>
      <c r="CX1061" s="37"/>
      <c r="CY1061" s="37"/>
      <c r="CZ1061" s="37"/>
      <c r="DA1061" s="37"/>
      <c r="DB1061" s="37"/>
      <c r="DC1061" s="37"/>
      <c r="DD1061" s="37"/>
      <c r="DE1061" s="37"/>
      <c r="DF1061" s="37"/>
      <c r="DG1061" s="37"/>
      <c r="DH1061" s="37"/>
      <c r="DI1061" s="37"/>
      <c r="DJ1061" s="37"/>
      <c r="DK1061" s="37"/>
      <c r="DL1061" s="37"/>
      <c r="DM1061" s="37"/>
      <c r="DN1061" s="37"/>
      <c r="DO1061" s="37"/>
      <c r="DP1061" s="37"/>
      <c r="DQ1061" s="37"/>
      <c r="DR1061" s="37"/>
      <c r="DS1061" s="37"/>
      <c r="DT1061" s="37"/>
      <c r="DU1061" s="37"/>
      <c r="DV1061" s="37"/>
      <c r="DW1061" s="37"/>
      <c r="DX1061" s="37"/>
      <c r="DY1061" s="37"/>
      <c r="DZ1061" s="37"/>
      <c r="EA1061" s="37"/>
      <c r="EB1061" s="37"/>
      <c r="EC1061" s="37"/>
      <c r="ED1061" s="37"/>
      <c r="EE1061" s="37"/>
      <c r="EF1061" s="37"/>
      <c r="EG1061" s="37"/>
      <c r="EH1061" s="37"/>
      <c r="EI1061" s="37"/>
      <c r="EJ1061" s="37"/>
      <c r="EK1061" s="37"/>
      <c r="EL1061" s="37"/>
      <c r="EM1061" s="37"/>
      <c r="EN1061" s="37"/>
      <c r="EO1061" s="37"/>
      <c r="EP1061" s="37"/>
      <c r="EQ1061" s="37"/>
      <c r="ER1061" s="37"/>
      <c r="ES1061" s="37"/>
      <c r="ET1061" s="37"/>
      <c r="EU1061" s="37"/>
      <c r="EV1061" s="37"/>
      <c r="EW1061" s="37"/>
      <c r="EX1061" s="37"/>
      <c r="EY1061" s="37"/>
      <c r="EZ1061" s="37"/>
      <c r="FA1061" s="37"/>
      <c r="FB1061" s="37"/>
      <c r="FC1061" s="37"/>
      <c r="FD1061" s="37"/>
      <c r="FE1061" s="37"/>
      <c r="FF1061" s="37"/>
      <c r="FG1061" s="37"/>
      <c r="FH1061" s="37"/>
      <c r="FI1061" s="37"/>
      <c r="FJ1061" s="37"/>
      <c r="FK1061" s="37"/>
      <c r="FL1061" s="37"/>
      <c r="FM1061" s="37"/>
      <c r="FN1061" s="37"/>
      <c r="FO1061" s="37"/>
      <c r="FP1061" s="37"/>
      <c r="FQ1061" s="37"/>
      <c r="FR1061" s="37"/>
      <c r="FS1061" s="37"/>
      <c r="FT1061" s="37"/>
      <c r="FU1061" s="37"/>
      <c r="FV1061" s="37"/>
      <c r="FW1061" s="37"/>
      <c r="FX1061" s="37"/>
      <c r="FY1061" s="37"/>
      <c r="FZ1061" s="37"/>
      <c r="GA1061" s="37"/>
      <c r="GB1061" s="37"/>
      <c r="GC1061" s="37"/>
      <c r="GD1061" s="37"/>
      <c r="GE1061" s="37"/>
      <c r="GF1061" s="37"/>
      <c r="GG1061" s="37"/>
      <c r="GH1061" s="37"/>
      <c r="GI1061" s="37"/>
      <c r="GJ1061" s="37"/>
      <c r="GK1061" s="37"/>
      <c r="GL1061" s="37"/>
      <c r="GM1061" s="37"/>
      <c r="GN1061" s="37"/>
      <c r="GO1061" s="37"/>
      <c r="GP1061" s="37"/>
      <c r="GQ1061" s="37"/>
      <c r="GR1061" s="37"/>
      <c r="GS1061" s="37"/>
      <c r="GT1061" s="37"/>
      <c r="GU1061" s="37"/>
      <c r="GV1061" s="37"/>
      <c r="GW1061" s="37"/>
      <c r="GX1061" s="37"/>
      <c r="GY1061" s="37"/>
      <c r="GZ1061" s="37"/>
      <c r="HA1061" s="37"/>
    </row>
    <row r="1062" spans="1:209" s="39" customFormat="1" x14ac:dyDescent="0.25">
      <c r="A1062" s="50"/>
      <c r="B1062" s="124"/>
      <c r="C1062" s="125"/>
      <c r="D1062" s="20"/>
      <c r="E1062" s="20"/>
      <c r="F1062" s="20"/>
      <c r="G1062" s="37"/>
      <c r="H1062" s="37"/>
      <c r="I1062" s="37"/>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7"/>
      <c r="AF1062" s="37"/>
      <c r="AG1062" s="37"/>
      <c r="AH1062" s="37"/>
      <c r="AI1062" s="37"/>
      <c r="AJ1062" s="37"/>
      <c r="AK1062" s="37"/>
      <c r="AL1062" s="37"/>
      <c r="AM1062" s="37"/>
      <c r="AN1062" s="37"/>
      <c r="AO1062" s="37"/>
      <c r="AP1062" s="37"/>
      <c r="AQ1062" s="37"/>
      <c r="AR1062" s="37"/>
      <c r="AS1062" s="37"/>
      <c r="AT1062" s="37"/>
      <c r="AU1062" s="37"/>
      <c r="AV1062" s="37"/>
      <c r="AW1062" s="37"/>
      <c r="AX1062" s="37"/>
      <c r="AY1062" s="37"/>
      <c r="AZ1062" s="37"/>
      <c r="BA1062" s="37"/>
      <c r="BB1062" s="37"/>
      <c r="BC1062" s="37"/>
      <c r="BD1062" s="37"/>
      <c r="BE1062" s="37"/>
      <c r="BF1062" s="37"/>
      <c r="BG1062" s="37"/>
      <c r="BH1062" s="37"/>
      <c r="BI1062" s="37"/>
      <c r="BJ1062" s="37"/>
      <c r="BK1062" s="37"/>
      <c r="BL1062" s="37"/>
      <c r="BM1062" s="37"/>
      <c r="BN1062" s="37"/>
      <c r="BO1062" s="37"/>
      <c r="BP1062" s="37"/>
      <c r="BQ1062" s="37"/>
      <c r="BR1062" s="37"/>
      <c r="BS1062" s="37"/>
      <c r="BT1062" s="37"/>
      <c r="BU1062" s="37"/>
      <c r="BV1062" s="37"/>
      <c r="BW1062" s="37"/>
      <c r="BX1062" s="37"/>
      <c r="BY1062" s="37"/>
      <c r="BZ1062" s="37"/>
      <c r="CA1062" s="37"/>
      <c r="CB1062" s="37"/>
      <c r="CC1062" s="37"/>
      <c r="CD1062" s="37"/>
      <c r="CE1062" s="37"/>
      <c r="CF1062" s="37"/>
      <c r="CG1062" s="37"/>
      <c r="CH1062" s="37"/>
      <c r="CI1062" s="37"/>
      <c r="CJ1062" s="37"/>
      <c r="CK1062" s="37"/>
      <c r="CL1062" s="37"/>
      <c r="CM1062" s="37"/>
      <c r="CN1062" s="37"/>
      <c r="CO1062" s="37"/>
      <c r="CP1062" s="37"/>
      <c r="CQ1062" s="37"/>
      <c r="CR1062" s="37"/>
      <c r="CS1062" s="37"/>
      <c r="CT1062" s="37"/>
      <c r="CU1062" s="37"/>
      <c r="CV1062" s="37"/>
      <c r="CW1062" s="37"/>
      <c r="CX1062" s="37"/>
      <c r="CY1062" s="37"/>
      <c r="CZ1062" s="37"/>
      <c r="DA1062" s="37"/>
      <c r="DB1062" s="37"/>
      <c r="DC1062" s="37"/>
      <c r="DD1062" s="37"/>
      <c r="DE1062" s="37"/>
      <c r="DF1062" s="37"/>
      <c r="DG1062" s="37"/>
      <c r="DH1062" s="37"/>
      <c r="DI1062" s="37"/>
      <c r="DJ1062" s="37"/>
      <c r="DK1062" s="37"/>
      <c r="DL1062" s="37"/>
      <c r="DM1062" s="37"/>
      <c r="DN1062" s="37"/>
      <c r="DO1062" s="37"/>
      <c r="DP1062" s="37"/>
      <c r="DQ1062" s="37"/>
      <c r="DR1062" s="37"/>
      <c r="DS1062" s="37"/>
      <c r="DT1062" s="37"/>
      <c r="DU1062" s="37"/>
      <c r="DV1062" s="37"/>
      <c r="DW1062" s="37"/>
      <c r="DX1062" s="37"/>
      <c r="DY1062" s="37"/>
      <c r="DZ1062" s="37"/>
      <c r="EA1062" s="37"/>
      <c r="EB1062" s="37"/>
      <c r="EC1062" s="37"/>
      <c r="ED1062" s="37"/>
      <c r="EE1062" s="37"/>
      <c r="EF1062" s="37"/>
      <c r="EG1062" s="37"/>
      <c r="EH1062" s="37"/>
      <c r="EI1062" s="37"/>
      <c r="EJ1062" s="37"/>
      <c r="EK1062" s="37"/>
      <c r="EL1062" s="37"/>
      <c r="EM1062" s="37"/>
      <c r="EN1062" s="37"/>
      <c r="EO1062" s="37"/>
      <c r="EP1062" s="37"/>
      <c r="EQ1062" s="37"/>
      <c r="ER1062" s="37"/>
      <c r="ES1062" s="37"/>
      <c r="ET1062" s="37"/>
      <c r="EU1062" s="37"/>
      <c r="EV1062" s="37"/>
      <c r="EW1062" s="37"/>
      <c r="EX1062" s="37"/>
      <c r="EY1062" s="37"/>
      <c r="EZ1062" s="37"/>
      <c r="FA1062" s="37"/>
      <c r="FB1062" s="37"/>
      <c r="FC1062" s="37"/>
      <c r="FD1062" s="37"/>
      <c r="FE1062" s="37"/>
      <c r="FF1062" s="37"/>
      <c r="FG1062" s="37"/>
      <c r="FH1062" s="37"/>
      <c r="FI1062" s="37"/>
      <c r="FJ1062" s="37"/>
      <c r="FK1062" s="37"/>
      <c r="FL1062" s="37"/>
      <c r="FM1062" s="37"/>
      <c r="FN1062" s="37"/>
      <c r="FO1062" s="37"/>
      <c r="FP1062" s="37"/>
      <c r="FQ1062" s="37"/>
      <c r="FR1062" s="37"/>
      <c r="FS1062" s="37"/>
      <c r="FT1062" s="37"/>
      <c r="FU1062" s="37"/>
      <c r="FV1062" s="37"/>
      <c r="FW1062" s="37"/>
      <c r="FX1062" s="37"/>
      <c r="FY1062" s="37"/>
      <c r="FZ1062" s="37"/>
      <c r="GA1062" s="37"/>
      <c r="GB1062" s="37"/>
      <c r="GC1062" s="37"/>
      <c r="GD1062" s="37"/>
      <c r="GE1062" s="37"/>
      <c r="GF1062" s="37"/>
      <c r="GG1062" s="37"/>
      <c r="GH1062" s="37"/>
      <c r="GI1062" s="37"/>
      <c r="GJ1062" s="37"/>
      <c r="GK1062" s="37"/>
      <c r="GL1062" s="37"/>
      <c r="GM1062" s="37"/>
      <c r="GN1062" s="37"/>
      <c r="GO1062" s="37"/>
      <c r="GP1062" s="37"/>
      <c r="GQ1062" s="37"/>
      <c r="GR1062" s="37"/>
      <c r="GS1062" s="37"/>
      <c r="GT1062" s="37"/>
      <c r="GU1062" s="37"/>
      <c r="GV1062" s="37"/>
      <c r="GW1062" s="37"/>
      <c r="GX1062" s="37"/>
      <c r="GY1062" s="37"/>
      <c r="GZ1062" s="37"/>
      <c r="HA1062" s="37"/>
    </row>
    <row r="1063" spans="1:209" s="39" customFormat="1" x14ac:dyDescent="0.25">
      <c r="A1063" s="50"/>
      <c r="B1063" s="124"/>
      <c r="C1063" s="125"/>
      <c r="D1063" s="20"/>
      <c r="E1063" s="20"/>
      <c r="F1063" s="20"/>
      <c r="G1063" s="37"/>
      <c r="H1063" s="37"/>
      <c r="I1063" s="37"/>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7"/>
      <c r="AF1063" s="37"/>
      <c r="AG1063" s="37"/>
      <c r="AH1063" s="37"/>
      <c r="AI1063" s="37"/>
      <c r="AJ1063" s="37"/>
      <c r="AK1063" s="37"/>
      <c r="AL1063" s="37"/>
      <c r="AM1063" s="37"/>
      <c r="AN1063" s="37"/>
      <c r="AO1063" s="37"/>
      <c r="AP1063" s="37"/>
      <c r="AQ1063" s="37"/>
      <c r="AR1063" s="37"/>
      <c r="AS1063" s="37"/>
      <c r="AT1063" s="37"/>
      <c r="AU1063" s="37"/>
      <c r="AV1063" s="37"/>
      <c r="AW1063" s="37"/>
      <c r="AX1063" s="37"/>
      <c r="AY1063" s="37"/>
      <c r="AZ1063" s="37"/>
      <c r="BA1063" s="37"/>
      <c r="BB1063" s="37"/>
      <c r="BC1063" s="37"/>
      <c r="BD1063" s="37"/>
      <c r="BE1063" s="37"/>
      <c r="BF1063" s="37"/>
      <c r="BG1063" s="37"/>
      <c r="BH1063" s="37"/>
      <c r="BI1063" s="37"/>
      <c r="BJ1063" s="37"/>
      <c r="BK1063" s="37"/>
      <c r="BL1063" s="37"/>
      <c r="BM1063" s="37"/>
      <c r="BN1063" s="37"/>
      <c r="BO1063" s="37"/>
      <c r="BP1063" s="37"/>
      <c r="BQ1063" s="37"/>
      <c r="BR1063" s="37"/>
      <c r="BS1063" s="37"/>
      <c r="BT1063" s="37"/>
      <c r="BU1063" s="37"/>
      <c r="BV1063" s="37"/>
      <c r="BW1063" s="37"/>
      <c r="BX1063" s="37"/>
      <c r="BY1063" s="37"/>
      <c r="BZ1063" s="37"/>
      <c r="CA1063" s="37"/>
      <c r="CB1063" s="37"/>
      <c r="CC1063" s="37"/>
      <c r="CD1063" s="37"/>
      <c r="CE1063" s="37"/>
      <c r="CF1063" s="37"/>
      <c r="CG1063" s="37"/>
      <c r="CH1063" s="37"/>
      <c r="CI1063" s="37"/>
      <c r="CJ1063" s="37"/>
      <c r="CK1063" s="37"/>
      <c r="CL1063" s="37"/>
      <c r="CM1063" s="37"/>
      <c r="CN1063" s="37"/>
      <c r="CO1063" s="37"/>
      <c r="CP1063" s="37"/>
      <c r="CQ1063" s="37"/>
      <c r="CR1063" s="37"/>
      <c r="CS1063" s="37"/>
      <c r="CT1063" s="37"/>
      <c r="CU1063" s="37"/>
      <c r="CV1063" s="37"/>
      <c r="CW1063" s="37"/>
      <c r="CX1063" s="37"/>
      <c r="CY1063" s="37"/>
      <c r="CZ1063" s="37"/>
      <c r="DA1063" s="37"/>
      <c r="DB1063" s="37"/>
      <c r="DC1063" s="37"/>
      <c r="DD1063" s="37"/>
      <c r="DE1063" s="37"/>
      <c r="DF1063" s="37"/>
      <c r="DG1063" s="37"/>
      <c r="DH1063" s="37"/>
      <c r="DI1063" s="37"/>
      <c r="DJ1063" s="37"/>
      <c r="DK1063" s="37"/>
      <c r="DL1063" s="37"/>
      <c r="DM1063" s="37"/>
      <c r="DN1063" s="37"/>
      <c r="DO1063" s="37"/>
      <c r="DP1063" s="37"/>
      <c r="DQ1063" s="37"/>
      <c r="DR1063" s="37"/>
      <c r="DS1063" s="37"/>
      <c r="DT1063" s="37"/>
      <c r="DU1063" s="37"/>
      <c r="DV1063" s="37"/>
      <c r="DW1063" s="37"/>
      <c r="DX1063" s="37"/>
      <c r="DY1063" s="37"/>
      <c r="DZ1063" s="37"/>
      <c r="EA1063" s="37"/>
      <c r="EB1063" s="37"/>
      <c r="EC1063" s="37"/>
      <c r="ED1063" s="37"/>
      <c r="EE1063" s="37"/>
      <c r="EF1063" s="37"/>
      <c r="EG1063" s="37"/>
      <c r="EH1063" s="37"/>
      <c r="EI1063" s="37"/>
      <c r="EJ1063" s="37"/>
      <c r="EK1063" s="37"/>
      <c r="EL1063" s="37"/>
      <c r="EM1063" s="37"/>
      <c r="EN1063" s="37"/>
      <c r="EO1063" s="37"/>
      <c r="EP1063" s="37"/>
      <c r="EQ1063" s="37"/>
      <c r="ER1063" s="37"/>
      <c r="ES1063" s="37"/>
      <c r="ET1063" s="37"/>
      <c r="EU1063" s="37"/>
      <c r="EV1063" s="37"/>
      <c r="EW1063" s="37"/>
      <c r="EX1063" s="37"/>
      <c r="EY1063" s="37"/>
      <c r="EZ1063" s="37"/>
      <c r="FA1063" s="37"/>
      <c r="FB1063" s="37"/>
      <c r="FC1063" s="37"/>
      <c r="FD1063" s="37"/>
      <c r="FE1063" s="37"/>
      <c r="FF1063" s="37"/>
      <c r="FG1063" s="37"/>
      <c r="FH1063" s="37"/>
      <c r="FI1063" s="37"/>
      <c r="FJ1063" s="37"/>
      <c r="FK1063" s="37"/>
      <c r="FL1063" s="37"/>
      <c r="FM1063" s="37"/>
      <c r="FN1063" s="37"/>
      <c r="FO1063" s="37"/>
      <c r="FP1063" s="37"/>
      <c r="FQ1063" s="37"/>
      <c r="FR1063" s="37"/>
      <c r="FS1063" s="37"/>
      <c r="FT1063" s="37"/>
      <c r="FU1063" s="37"/>
      <c r="FV1063" s="37"/>
      <c r="FW1063" s="37"/>
      <c r="FX1063" s="37"/>
      <c r="FY1063" s="37"/>
      <c r="FZ1063" s="37"/>
      <c r="GA1063" s="37"/>
      <c r="GB1063" s="37"/>
      <c r="GC1063" s="37"/>
      <c r="GD1063" s="37"/>
      <c r="GE1063" s="37"/>
      <c r="GF1063" s="37"/>
      <c r="GG1063" s="37"/>
      <c r="GH1063" s="37"/>
      <c r="GI1063" s="37"/>
      <c r="GJ1063" s="37"/>
      <c r="GK1063" s="37"/>
      <c r="GL1063" s="37"/>
      <c r="GM1063" s="37"/>
      <c r="GN1063" s="37"/>
      <c r="GO1063" s="37"/>
      <c r="GP1063" s="37"/>
      <c r="GQ1063" s="37"/>
      <c r="GR1063" s="37"/>
      <c r="GS1063" s="37"/>
      <c r="GT1063" s="37"/>
      <c r="GU1063" s="37"/>
      <c r="GV1063" s="37"/>
      <c r="GW1063" s="37"/>
      <c r="GX1063" s="37"/>
      <c r="GY1063" s="37"/>
      <c r="GZ1063" s="37"/>
      <c r="HA1063" s="37"/>
    </row>
    <row r="1064" spans="1:209" s="39" customFormat="1" x14ac:dyDescent="0.25">
      <c r="A1064" s="50"/>
      <c r="B1064" s="124"/>
      <c r="C1064" s="125"/>
      <c r="D1064" s="20"/>
      <c r="E1064" s="20"/>
      <c r="F1064" s="20"/>
      <c r="G1064" s="37"/>
      <c r="H1064" s="37"/>
      <c r="I1064" s="37"/>
      <c r="J1064" s="37"/>
      <c r="K1064" s="37"/>
      <c r="L1064" s="37"/>
      <c r="M1064" s="37"/>
      <c r="N1064" s="37"/>
      <c r="O1064" s="37"/>
      <c r="P1064" s="37"/>
      <c r="Q1064" s="37"/>
      <c r="R1064" s="37"/>
      <c r="S1064" s="37"/>
      <c r="T1064" s="37"/>
      <c r="U1064" s="37"/>
      <c r="V1064" s="37"/>
      <c r="W1064" s="37"/>
      <c r="X1064" s="37"/>
      <c r="Y1064" s="37"/>
      <c r="Z1064" s="37"/>
      <c r="AA1064" s="37"/>
      <c r="AB1064" s="37"/>
      <c r="AC1064" s="37"/>
      <c r="AD1064" s="37"/>
      <c r="AE1064" s="37"/>
      <c r="AF1064" s="37"/>
      <c r="AG1064" s="37"/>
      <c r="AH1064" s="37"/>
      <c r="AI1064" s="37"/>
      <c r="AJ1064" s="37"/>
      <c r="AK1064" s="37"/>
      <c r="AL1064" s="37"/>
      <c r="AM1064" s="37"/>
      <c r="AN1064" s="37"/>
      <c r="AO1064" s="37"/>
      <c r="AP1064" s="37"/>
      <c r="AQ1064" s="37"/>
      <c r="AR1064" s="37"/>
      <c r="AS1064" s="37"/>
      <c r="AT1064" s="37"/>
      <c r="AU1064" s="37"/>
      <c r="AV1064" s="37"/>
      <c r="AW1064" s="37"/>
      <c r="AX1064" s="37"/>
      <c r="AY1064" s="37"/>
      <c r="AZ1064" s="37"/>
      <c r="BA1064" s="37"/>
      <c r="BB1064" s="37"/>
      <c r="BC1064" s="37"/>
      <c r="BD1064" s="37"/>
      <c r="BE1064" s="37"/>
      <c r="BF1064" s="37"/>
      <c r="BG1064" s="37"/>
      <c r="BH1064" s="37"/>
      <c r="BI1064" s="37"/>
      <c r="BJ1064" s="37"/>
      <c r="BK1064" s="37"/>
      <c r="BL1064" s="37"/>
      <c r="BM1064" s="37"/>
      <c r="BN1064" s="37"/>
      <c r="BO1064" s="37"/>
      <c r="BP1064" s="37"/>
      <c r="BQ1064" s="37"/>
      <c r="BR1064" s="37"/>
      <c r="BS1064" s="37"/>
      <c r="BT1064" s="37"/>
      <c r="BU1064" s="37"/>
      <c r="BV1064" s="37"/>
      <c r="BW1064" s="37"/>
      <c r="BX1064" s="37"/>
      <c r="BY1064" s="37"/>
      <c r="BZ1064" s="37"/>
      <c r="CA1064" s="37"/>
      <c r="CB1064" s="37"/>
      <c r="CC1064" s="37"/>
      <c r="CD1064" s="37"/>
      <c r="CE1064" s="37"/>
      <c r="CF1064" s="37"/>
      <c r="CG1064" s="37"/>
      <c r="CH1064" s="37"/>
      <c r="CI1064" s="37"/>
      <c r="CJ1064" s="37"/>
      <c r="CK1064" s="37"/>
      <c r="CL1064" s="37"/>
      <c r="CM1064" s="37"/>
      <c r="CN1064" s="37"/>
      <c r="CO1064" s="37"/>
      <c r="CP1064" s="37"/>
      <c r="CQ1064" s="37"/>
      <c r="CR1064" s="37"/>
      <c r="CS1064" s="37"/>
      <c r="CT1064" s="37"/>
      <c r="CU1064" s="37"/>
      <c r="CV1064" s="37"/>
      <c r="CW1064" s="37"/>
      <c r="CX1064" s="37"/>
      <c r="CY1064" s="37"/>
      <c r="CZ1064" s="37"/>
      <c r="DA1064" s="37"/>
      <c r="DB1064" s="37"/>
      <c r="DC1064" s="37"/>
      <c r="DD1064" s="37"/>
      <c r="DE1064" s="37"/>
      <c r="DF1064" s="37"/>
      <c r="DG1064" s="37"/>
      <c r="DH1064" s="37"/>
      <c r="DI1064" s="37"/>
      <c r="DJ1064" s="37"/>
      <c r="DK1064" s="37"/>
      <c r="DL1064" s="37"/>
      <c r="DM1064" s="37"/>
      <c r="DN1064" s="37"/>
      <c r="DO1064" s="37"/>
      <c r="DP1064" s="37"/>
      <c r="DQ1064" s="37"/>
      <c r="DR1064" s="37"/>
      <c r="DS1064" s="37"/>
      <c r="DT1064" s="37"/>
      <c r="DU1064" s="37"/>
      <c r="DV1064" s="37"/>
      <c r="DW1064" s="37"/>
      <c r="DX1064" s="37"/>
      <c r="DY1064" s="37"/>
      <c r="DZ1064" s="37"/>
      <c r="EA1064" s="37"/>
      <c r="EB1064" s="37"/>
      <c r="EC1064" s="37"/>
      <c r="ED1064" s="37"/>
      <c r="EE1064" s="37"/>
      <c r="EF1064" s="37"/>
      <c r="EG1064" s="37"/>
      <c r="EH1064" s="37"/>
      <c r="EI1064" s="37"/>
      <c r="EJ1064" s="37"/>
      <c r="EK1064" s="37"/>
      <c r="EL1064" s="37"/>
      <c r="EM1064" s="37"/>
      <c r="EN1064" s="37"/>
      <c r="EO1064" s="37"/>
      <c r="EP1064" s="37"/>
      <c r="EQ1064" s="37"/>
      <c r="ER1064" s="37"/>
      <c r="ES1064" s="37"/>
      <c r="ET1064" s="37"/>
      <c r="EU1064" s="37"/>
      <c r="EV1064" s="37"/>
      <c r="EW1064" s="37"/>
      <c r="EX1064" s="37"/>
      <c r="EY1064" s="37"/>
      <c r="EZ1064" s="37"/>
      <c r="FA1064" s="37"/>
      <c r="FB1064" s="37"/>
      <c r="FC1064" s="37"/>
      <c r="FD1064" s="37"/>
      <c r="FE1064" s="37"/>
      <c r="FF1064" s="37"/>
      <c r="FG1064" s="37"/>
      <c r="FH1064" s="37"/>
      <c r="FI1064" s="37"/>
      <c r="FJ1064" s="37"/>
      <c r="FK1064" s="37"/>
      <c r="FL1064" s="37"/>
      <c r="FM1064" s="37"/>
      <c r="FN1064" s="37"/>
      <c r="FO1064" s="37"/>
      <c r="FP1064" s="37"/>
      <c r="FQ1064" s="37"/>
      <c r="FR1064" s="37"/>
      <c r="FS1064" s="37"/>
      <c r="FT1064" s="37"/>
      <c r="FU1064" s="37"/>
      <c r="FV1064" s="37"/>
      <c r="FW1064" s="37"/>
      <c r="FX1064" s="37"/>
      <c r="FY1064" s="37"/>
      <c r="FZ1064" s="37"/>
      <c r="GA1064" s="37"/>
      <c r="GB1064" s="37"/>
      <c r="GC1064" s="37"/>
      <c r="GD1064" s="37"/>
      <c r="GE1064" s="37"/>
      <c r="GF1064" s="37"/>
      <c r="GG1064" s="37"/>
      <c r="GH1064" s="37"/>
      <c r="GI1064" s="37"/>
      <c r="GJ1064" s="37"/>
      <c r="GK1064" s="37"/>
      <c r="GL1064" s="37"/>
      <c r="GM1064" s="37"/>
      <c r="GN1064" s="37"/>
      <c r="GO1064" s="37"/>
      <c r="GP1064" s="37"/>
      <c r="GQ1064" s="37"/>
      <c r="GR1064" s="37"/>
      <c r="GS1064" s="37"/>
      <c r="GT1064" s="37"/>
      <c r="GU1064" s="37"/>
      <c r="GV1064" s="37"/>
      <c r="GW1064" s="37"/>
      <c r="GX1064" s="37"/>
      <c r="GY1064" s="37"/>
      <c r="GZ1064" s="37"/>
      <c r="HA1064" s="37"/>
    </row>
    <row r="1065" spans="1:209" s="39" customFormat="1" x14ac:dyDescent="0.25">
      <c r="A1065" s="50"/>
      <c r="B1065" s="124"/>
      <c r="C1065" s="125"/>
      <c r="D1065" s="20"/>
      <c r="E1065" s="20"/>
      <c r="F1065" s="20"/>
      <c r="G1065" s="37"/>
      <c r="H1065" s="37"/>
      <c r="I1065" s="37"/>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7"/>
      <c r="AF1065" s="37"/>
      <c r="AG1065" s="37"/>
      <c r="AH1065" s="37"/>
      <c r="AI1065" s="37"/>
      <c r="AJ1065" s="37"/>
      <c r="AK1065" s="37"/>
      <c r="AL1065" s="37"/>
      <c r="AM1065" s="37"/>
      <c r="AN1065" s="37"/>
      <c r="AO1065" s="37"/>
      <c r="AP1065" s="37"/>
      <c r="AQ1065" s="37"/>
      <c r="AR1065" s="37"/>
      <c r="AS1065" s="37"/>
      <c r="AT1065" s="37"/>
      <c r="AU1065" s="37"/>
      <c r="AV1065" s="37"/>
      <c r="AW1065" s="37"/>
      <c r="AX1065" s="37"/>
      <c r="AY1065" s="37"/>
      <c r="AZ1065" s="37"/>
      <c r="BA1065" s="37"/>
      <c r="BB1065" s="37"/>
      <c r="BC1065" s="37"/>
      <c r="BD1065" s="37"/>
      <c r="BE1065" s="37"/>
      <c r="BF1065" s="37"/>
      <c r="BG1065" s="37"/>
      <c r="BH1065" s="37"/>
      <c r="BI1065" s="37"/>
      <c r="BJ1065" s="37"/>
      <c r="BK1065" s="37"/>
      <c r="BL1065" s="37"/>
      <c r="BM1065" s="37"/>
      <c r="BN1065" s="37"/>
      <c r="BO1065" s="37"/>
      <c r="BP1065" s="37"/>
      <c r="BQ1065" s="37"/>
      <c r="BR1065" s="37"/>
      <c r="BS1065" s="37"/>
      <c r="BT1065" s="37"/>
      <c r="BU1065" s="37"/>
      <c r="BV1065" s="37"/>
      <c r="BW1065" s="37"/>
      <c r="BX1065" s="37"/>
      <c r="BY1065" s="37"/>
      <c r="BZ1065" s="37"/>
      <c r="CA1065" s="37"/>
      <c r="CB1065" s="37"/>
      <c r="CC1065" s="37"/>
      <c r="CD1065" s="37"/>
      <c r="CE1065" s="37"/>
      <c r="CF1065" s="37"/>
      <c r="CG1065" s="37"/>
      <c r="CH1065" s="37"/>
      <c r="CI1065" s="37"/>
      <c r="CJ1065" s="37"/>
      <c r="CK1065" s="37"/>
      <c r="CL1065" s="37"/>
      <c r="CM1065" s="37"/>
      <c r="CN1065" s="37"/>
      <c r="CO1065" s="37"/>
      <c r="CP1065" s="37"/>
      <c r="CQ1065" s="37"/>
      <c r="CR1065" s="37"/>
      <c r="CS1065" s="37"/>
      <c r="CT1065" s="37"/>
      <c r="CU1065" s="37"/>
      <c r="CV1065" s="37"/>
      <c r="CW1065" s="37"/>
      <c r="CX1065" s="37"/>
      <c r="CY1065" s="37"/>
      <c r="CZ1065" s="37"/>
      <c r="DA1065" s="37"/>
      <c r="DB1065" s="37"/>
      <c r="DC1065" s="37"/>
      <c r="DD1065" s="37"/>
      <c r="DE1065" s="37"/>
      <c r="DF1065" s="37"/>
      <c r="DG1065" s="37"/>
      <c r="DH1065" s="37"/>
      <c r="DI1065" s="37"/>
      <c r="DJ1065" s="37"/>
      <c r="DK1065" s="37"/>
      <c r="DL1065" s="37"/>
      <c r="DM1065" s="37"/>
      <c r="DN1065" s="37"/>
      <c r="DO1065" s="37"/>
      <c r="DP1065" s="37"/>
      <c r="DQ1065" s="37"/>
      <c r="DR1065" s="37"/>
      <c r="DS1065" s="37"/>
      <c r="DT1065" s="37"/>
      <c r="DU1065" s="37"/>
      <c r="DV1065" s="37"/>
      <c r="DW1065" s="37"/>
      <c r="DX1065" s="37"/>
      <c r="DY1065" s="37"/>
      <c r="DZ1065" s="37"/>
      <c r="EA1065" s="37"/>
      <c r="EB1065" s="37"/>
      <c r="EC1065" s="37"/>
      <c r="ED1065" s="37"/>
      <c r="EE1065" s="37"/>
      <c r="EF1065" s="37"/>
      <c r="EG1065" s="37"/>
      <c r="EH1065" s="37"/>
      <c r="EI1065" s="37"/>
      <c r="EJ1065" s="37"/>
      <c r="EK1065" s="37"/>
      <c r="EL1065" s="37"/>
      <c r="EM1065" s="37"/>
      <c r="EN1065" s="37"/>
      <c r="EO1065" s="37"/>
      <c r="EP1065" s="37"/>
      <c r="EQ1065" s="37"/>
      <c r="ER1065" s="37"/>
      <c r="ES1065" s="37"/>
      <c r="ET1065" s="37"/>
      <c r="EU1065" s="37"/>
      <c r="EV1065" s="37"/>
      <c r="EW1065" s="37"/>
      <c r="EX1065" s="37"/>
      <c r="EY1065" s="37"/>
      <c r="EZ1065" s="37"/>
      <c r="FA1065" s="37"/>
      <c r="FB1065" s="37"/>
      <c r="FC1065" s="37"/>
      <c r="FD1065" s="37"/>
      <c r="FE1065" s="37"/>
      <c r="FF1065" s="37"/>
      <c r="FG1065" s="37"/>
      <c r="FH1065" s="37"/>
      <c r="FI1065" s="37"/>
      <c r="FJ1065" s="37"/>
      <c r="FK1065" s="37"/>
      <c r="FL1065" s="37"/>
      <c r="FM1065" s="37"/>
      <c r="FN1065" s="37"/>
      <c r="FO1065" s="37"/>
      <c r="FP1065" s="37"/>
      <c r="FQ1065" s="37"/>
      <c r="FR1065" s="37"/>
      <c r="FS1065" s="37"/>
      <c r="FT1065" s="37"/>
      <c r="FU1065" s="37"/>
      <c r="FV1065" s="37"/>
      <c r="FW1065" s="37"/>
      <c r="FX1065" s="37"/>
      <c r="FY1065" s="37"/>
      <c r="FZ1065" s="37"/>
      <c r="GA1065" s="37"/>
      <c r="GB1065" s="37"/>
      <c r="GC1065" s="37"/>
      <c r="GD1065" s="37"/>
      <c r="GE1065" s="37"/>
      <c r="GF1065" s="37"/>
      <c r="GG1065" s="37"/>
      <c r="GH1065" s="37"/>
      <c r="GI1065" s="37"/>
      <c r="GJ1065" s="37"/>
      <c r="GK1065" s="37"/>
      <c r="GL1065" s="37"/>
      <c r="GM1065" s="37"/>
      <c r="GN1065" s="37"/>
      <c r="GO1065" s="37"/>
      <c r="GP1065" s="37"/>
      <c r="GQ1065" s="37"/>
      <c r="GR1065" s="37"/>
      <c r="GS1065" s="37"/>
      <c r="GT1065" s="37"/>
      <c r="GU1065" s="37"/>
      <c r="GV1065" s="37"/>
      <c r="GW1065" s="37"/>
      <c r="GX1065" s="37"/>
      <c r="GY1065" s="37"/>
      <c r="GZ1065" s="37"/>
      <c r="HA1065" s="37"/>
    </row>
    <row r="1066" spans="1:209" s="39" customFormat="1" x14ac:dyDescent="0.25">
      <c r="A1066" s="50"/>
      <c r="B1066" s="124"/>
      <c r="C1066" s="125"/>
      <c r="D1066" s="20"/>
      <c r="E1066" s="20"/>
      <c r="F1066" s="20"/>
      <c r="G1066" s="37"/>
      <c r="H1066" s="37"/>
      <c r="I1066" s="37"/>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c r="AJ1066" s="37"/>
      <c r="AK1066" s="37"/>
      <c r="AL1066" s="37"/>
      <c r="AM1066" s="37"/>
      <c r="AN1066" s="37"/>
      <c r="AO1066" s="37"/>
      <c r="AP1066" s="37"/>
      <c r="AQ1066" s="37"/>
      <c r="AR1066" s="37"/>
      <c r="AS1066" s="37"/>
      <c r="AT1066" s="37"/>
      <c r="AU1066" s="37"/>
      <c r="AV1066" s="37"/>
      <c r="AW1066" s="37"/>
      <c r="AX1066" s="37"/>
      <c r="AY1066" s="37"/>
      <c r="AZ1066" s="37"/>
      <c r="BA1066" s="37"/>
      <c r="BB1066" s="37"/>
      <c r="BC1066" s="37"/>
      <c r="BD1066" s="37"/>
      <c r="BE1066" s="37"/>
      <c r="BF1066" s="37"/>
      <c r="BG1066" s="37"/>
      <c r="BH1066" s="37"/>
      <c r="BI1066" s="37"/>
      <c r="BJ1066" s="37"/>
      <c r="BK1066" s="37"/>
      <c r="BL1066" s="37"/>
      <c r="BM1066" s="37"/>
      <c r="BN1066" s="37"/>
      <c r="BO1066" s="37"/>
      <c r="BP1066" s="37"/>
      <c r="BQ1066" s="37"/>
      <c r="BR1066" s="37"/>
      <c r="BS1066" s="37"/>
      <c r="BT1066" s="37"/>
      <c r="BU1066" s="37"/>
      <c r="BV1066" s="37"/>
      <c r="BW1066" s="37"/>
      <c r="BX1066" s="37"/>
      <c r="BY1066" s="37"/>
      <c r="BZ1066" s="37"/>
      <c r="CA1066" s="37"/>
      <c r="CB1066" s="37"/>
      <c r="CC1066" s="37"/>
      <c r="CD1066" s="37"/>
      <c r="CE1066" s="37"/>
      <c r="CF1066" s="37"/>
      <c r="CG1066" s="37"/>
      <c r="CH1066" s="37"/>
      <c r="CI1066" s="37"/>
      <c r="CJ1066" s="37"/>
      <c r="CK1066" s="37"/>
      <c r="CL1066" s="37"/>
      <c r="CM1066" s="37"/>
      <c r="CN1066" s="37"/>
      <c r="CO1066" s="37"/>
      <c r="CP1066" s="37"/>
      <c r="CQ1066" s="37"/>
      <c r="CR1066" s="37"/>
      <c r="CS1066" s="37"/>
      <c r="CT1066" s="37"/>
      <c r="CU1066" s="37"/>
      <c r="CV1066" s="37"/>
      <c r="CW1066" s="37"/>
      <c r="CX1066" s="37"/>
      <c r="CY1066" s="37"/>
      <c r="CZ1066" s="37"/>
      <c r="DA1066" s="37"/>
      <c r="DB1066" s="37"/>
      <c r="DC1066" s="37"/>
      <c r="DD1066" s="37"/>
      <c r="DE1066" s="37"/>
      <c r="DF1066" s="37"/>
      <c r="DG1066" s="37"/>
      <c r="DH1066" s="37"/>
      <c r="DI1066" s="37"/>
      <c r="DJ1066" s="37"/>
      <c r="DK1066" s="37"/>
      <c r="DL1066" s="37"/>
      <c r="DM1066" s="37"/>
      <c r="DN1066" s="37"/>
      <c r="DO1066" s="37"/>
      <c r="DP1066" s="37"/>
      <c r="DQ1066" s="37"/>
      <c r="DR1066" s="37"/>
      <c r="DS1066" s="37"/>
      <c r="DT1066" s="37"/>
      <c r="DU1066" s="37"/>
      <c r="DV1066" s="37"/>
      <c r="DW1066" s="37"/>
      <c r="DX1066" s="37"/>
      <c r="DY1066" s="37"/>
      <c r="DZ1066" s="37"/>
      <c r="EA1066" s="37"/>
      <c r="EB1066" s="37"/>
      <c r="EC1066" s="37"/>
      <c r="ED1066" s="37"/>
      <c r="EE1066" s="37"/>
      <c r="EF1066" s="37"/>
      <c r="EG1066" s="37"/>
      <c r="EH1066" s="37"/>
      <c r="EI1066" s="37"/>
      <c r="EJ1066" s="37"/>
      <c r="EK1066" s="37"/>
      <c r="EL1066" s="37"/>
      <c r="EM1066" s="37"/>
      <c r="EN1066" s="37"/>
      <c r="EO1066" s="37"/>
      <c r="EP1066" s="37"/>
      <c r="EQ1066" s="37"/>
      <c r="ER1066" s="37"/>
      <c r="ES1066" s="37"/>
      <c r="ET1066" s="37"/>
      <c r="EU1066" s="37"/>
      <c r="EV1066" s="37"/>
      <c r="EW1066" s="37"/>
      <c r="EX1066" s="37"/>
      <c r="EY1066" s="37"/>
      <c r="EZ1066" s="37"/>
      <c r="FA1066" s="37"/>
      <c r="FB1066" s="37"/>
      <c r="FC1066" s="37"/>
      <c r="FD1066" s="37"/>
      <c r="FE1066" s="37"/>
      <c r="FF1066" s="37"/>
      <c r="FG1066" s="37"/>
      <c r="FH1066" s="37"/>
      <c r="FI1066" s="37"/>
      <c r="FJ1066" s="37"/>
      <c r="FK1066" s="37"/>
      <c r="FL1066" s="37"/>
      <c r="FM1066" s="37"/>
      <c r="FN1066" s="37"/>
      <c r="FO1066" s="37"/>
      <c r="FP1066" s="37"/>
      <c r="FQ1066" s="37"/>
      <c r="FR1066" s="37"/>
      <c r="FS1066" s="37"/>
      <c r="FT1066" s="37"/>
      <c r="FU1066" s="37"/>
      <c r="FV1066" s="37"/>
      <c r="FW1066" s="37"/>
      <c r="FX1066" s="37"/>
      <c r="FY1066" s="37"/>
      <c r="FZ1066" s="37"/>
      <c r="GA1066" s="37"/>
      <c r="GB1066" s="37"/>
      <c r="GC1066" s="37"/>
      <c r="GD1066" s="37"/>
      <c r="GE1066" s="37"/>
      <c r="GF1066" s="37"/>
      <c r="GG1066" s="37"/>
      <c r="GH1066" s="37"/>
      <c r="GI1066" s="37"/>
      <c r="GJ1066" s="37"/>
      <c r="GK1066" s="37"/>
      <c r="GL1066" s="37"/>
      <c r="GM1066" s="37"/>
      <c r="GN1066" s="37"/>
      <c r="GO1066" s="37"/>
      <c r="GP1066" s="37"/>
      <c r="GQ1066" s="37"/>
      <c r="GR1066" s="37"/>
      <c r="GS1066" s="37"/>
      <c r="GT1066" s="37"/>
      <c r="GU1066" s="37"/>
      <c r="GV1066" s="37"/>
      <c r="GW1066" s="37"/>
      <c r="GX1066" s="37"/>
      <c r="GY1066" s="37"/>
      <c r="GZ1066" s="37"/>
      <c r="HA1066" s="37"/>
    </row>
    <row r="1067" spans="1:209" s="39" customFormat="1" x14ac:dyDescent="0.25">
      <c r="A1067" s="50"/>
      <c r="B1067" s="124"/>
      <c r="C1067" s="125"/>
      <c r="D1067" s="20"/>
      <c r="E1067" s="20"/>
      <c r="F1067" s="20"/>
      <c r="G1067" s="37"/>
      <c r="H1067" s="37"/>
      <c r="I1067" s="37"/>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7"/>
      <c r="AF1067" s="37"/>
      <c r="AG1067" s="37"/>
      <c r="AH1067" s="37"/>
      <c r="AI1067" s="37"/>
      <c r="AJ1067" s="37"/>
      <c r="AK1067" s="37"/>
      <c r="AL1067" s="37"/>
      <c r="AM1067" s="37"/>
      <c r="AN1067" s="37"/>
      <c r="AO1067" s="37"/>
      <c r="AP1067" s="37"/>
      <c r="AQ1067" s="37"/>
      <c r="AR1067" s="37"/>
      <c r="AS1067" s="37"/>
      <c r="AT1067" s="37"/>
      <c r="AU1067" s="37"/>
      <c r="AV1067" s="37"/>
      <c r="AW1067" s="37"/>
      <c r="AX1067" s="37"/>
      <c r="AY1067" s="37"/>
      <c r="AZ1067" s="37"/>
      <c r="BA1067" s="37"/>
      <c r="BB1067" s="37"/>
      <c r="BC1067" s="37"/>
      <c r="BD1067" s="37"/>
      <c r="BE1067" s="37"/>
      <c r="BF1067" s="37"/>
      <c r="BG1067" s="37"/>
      <c r="BH1067" s="37"/>
      <c r="BI1067" s="37"/>
      <c r="BJ1067" s="37"/>
      <c r="BK1067" s="37"/>
      <c r="BL1067" s="37"/>
      <c r="BM1067" s="37"/>
      <c r="BN1067" s="37"/>
      <c r="BO1067" s="37"/>
      <c r="BP1067" s="37"/>
      <c r="BQ1067" s="37"/>
      <c r="BR1067" s="37"/>
      <c r="BS1067" s="37"/>
      <c r="BT1067" s="37"/>
      <c r="BU1067" s="37"/>
      <c r="BV1067" s="37"/>
      <c r="BW1067" s="37"/>
      <c r="BX1067" s="37"/>
      <c r="BY1067" s="37"/>
      <c r="BZ1067" s="37"/>
      <c r="CA1067" s="37"/>
      <c r="CB1067" s="37"/>
      <c r="CC1067" s="37"/>
      <c r="CD1067" s="37"/>
      <c r="CE1067" s="37"/>
      <c r="CF1067" s="37"/>
      <c r="CG1067" s="37"/>
      <c r="CH1067" s="37"/>
      <c r="CI1067" s="37"/>
      <c r="CJ1067" s="37"/>
      <c r="CK1067" s="37"/>
      <c r="CL1067" s="37"/>
      <c r="CM1067" s="37"/>
      <c r="CN1067" s="37"/>
      <c r="CO1067" s="37"/>
      <c r="CP1067" s="37"/>
      <c r="CQ1067" s="37"/>
      <c r="CR1067" s="37"/>
      <c r="CS1067" s="37"/>
      <c r="CT1067" s="37"/>
      <c r="CU1067" s="37"/>
      <c r="CV1067" s="37"/>
      <c r="CW1067" s="37"/>
      <c r="CX1067" s="37"/>
      <c r="CY1067" s="37"/>
      <c r="CZ1067" s="37"/>
      <c r="DA1067" s="37"/>
      <c r="DB1067" s="37"/>
      <c r="DC1067" s="37"/>
      <c r="DD1067" s="37"/>
      <c r="DE1067" s="37"/>
      <c r="DF1067" s="37"/>
      <c r="DG1067" s="37"/>
      <c r="DH1067" s="37"/>
      <c r="DI1067" s="37"/>
      <c r="DJ1067" s="37"/>
      <c r="DK1067" s="37"/>
      <c r="DL1067" s="37"/>
      <c r="DM1067" s="37"/>
      <c r="DN1067" s="37"/>
      <c r="DO1067" s="37"/>
      <c r="DP1067" s="37"/>
      <c r="DQ1067" s="37"/>
      <c r="DR1067" s="37"/>
      <c r="DS1067" s="37"/>
      <c r="DT1067" s="37"/>
      <c r="DU1067" s="37"/>
      <c r="DV1067" s="37"/>
      <c r="DW1067" s="37"/>
      <c r="DX1067" s="37"/>
      <c r="DY1067" s="37"/>
      <c r="DZ1067" s="37"/>
      <c r="EA1067" s="37"/>
      <c r="EB1067" s="37"/>
      <c r="EC1067" s="37"/>
      <c r="ED1067" s="37"/>
      <c r="EE1067" s="37"/>
      <c r="EF1067" s="37"/>
      <c r="EG1067" s="37"/>
      <c r="EH1067" s="37"/>
      <c r="EI1067" s="37"/>
      <c r="EJ1067" s="37"/>
      <c r="EK1067" s="37"/>
      <c r="EL1067" s="37"/>
      <c r="EM1067" s="37"/>
      <c r="EN1067" s="37"/>
      <c r="EO1067" s="37"/>
      <c r="EP1067" s="37"/>
      <c r="EQ1067" s="37"/>
      <c r="ER1067" s="37"/>
      <c r="ES1067" s="37"/>
      <c r="ET1067" s="37"/>
      <c r="EU1067" s="37"/>
      <c r="EV1067" s="37"/>
      <c r="EW1067" s="37"/>
      <c r="EX1067" s="37"/>
      <c r="EY1067" s="37"/>
      <c r="EZ1067" s="37"/>
      <c r="FA1067" s="37"/>
      <c r="FB1067" s="37"/>
      <c r="FC1067" s="37"/>
      <c r="FD1067" s="37"/>
      <c r="FE1067" s="37"/>
      <c r="FF1067" s="37"/>
      <c r="FG1067" s="37"/>
      <c r="FH1067" s="37"/>
      <c r="FI1067" s="37"/>
      <c r="FJ1067" s="37"/>
      <c r="FK1067" s="37"/>
      <c r="FL1067" s="37"/>
      <c r="FM1067" s="37"/>
      <c r="FN1067" s="37"/>
      <c r="FO1067" s="37"/>
      <c r="FP1067" s="37"/>
      <c r="FQ1067" s="37"/>
      <c r="FR1067" s="37"/>
      <c r="FS1067" s="37"/>
      <c r="FT1067" s="37"/>
      <c r="FU1067" s="37"/>
      <c r="FV1067" s="37"/>
      <c r="FW1067" s="37"/>
      <c r="FX1067" s="37"/>
      <c r="FY1067" s="37"/>
      <c r="FZ1067" s="37"/>
      <c r="GA1067" s="37"/>
      <c r="GB1067" s="37"/>
      <c r="GC1067" s="37"/>
      <c r="GD1067" s="37"/>
      <c r="GE1067" s="37"/>
      <c r="GF1067" s="37"/>
      <c r="GG1067" s="37"/>
      <c r="GH1067" s="37"/>
      <c r="GI1067" s="37"/>
      <c r="GJ1067" s="37"/>
      <c r="GK1067" s="37"/>
      <c r="GL1067" s="37"/>
      <c r="GM1067" s="37"/>
      <c r="GN1067" s="37"/>
      <c r="GO1067" s="37"/>
      <c r="GP1067" s="37"/>
      <c r="GQ1067" s="37"/>
      <c r="GR1067" s="37"/>
      <c r="GS1067" s="37"/>
      <c r="GT1067" s="37"/>
      <c r="GU1067" s="37"/>
      <c r="GV1067" s="37"/>
      <c r="GW1067" s="37"/>
      <c r="GX1067" s="37"/>
      <c r="GY1067" s="37"/>
      <c r="GZ1067" s="37"/>
      <c r="HA1067" s="37"/>
    </row>
    <row r="1068" spans="1:209" s="39" customFormat="1" x14ac:dyDescent="0.25">
      <c r="A1068" s="50"/>
      <c r="B1068" s="124"/>
      <c r="C1068" s="125"/>
      <c r="D1068" s="20"/>
      <c r="E1068" s="20"/>
      <c r="F1068" s="20"/>
      <c r="G1068" s="37"/>
      <c r="H1068" s="37"/>
      <c r="I1068" s="37"/>
      <c r="J1068" s="37"/>
      <c r="K1068" s="37"/>
      <c r="L1068" s="37"/>
      <c r="M1068" s="37"/>
      <c r="N1068" s="37"/>
      <c r="O1068" s="37"/>
      <c r="P1068" s="37"/>
      <c r="Q1068" s="37"/>
      <c r="R1068" s="37"/>
      <c r="S1068" s="37"/>
      <c r="T1068" s="37"/>
      <c r="U1068" s="37"/>
      <c r="V1068" s="37"/>
      <c r="W1068" s="37"/>
      <c r="X1068" s="37"/>
      <c r="Y1068" s="37"/>
      <c r="Z1068" s="37"/>
      <c r="AA1068" s="37"/>
      <c r="AB1068" s="37"/>
      <c r="AC1068" s="37"/>
      <c r="AD1068" s="37"/>
      <c r="AE1068" s="37"/>
      <c r="AF1068" s="37"/>
      <c r="AG1068" s="37"/>
      <c r="AH1068" s="37"/>
      <c r="AI1068" s="37"/>
      <c r="AJ1068" s="37"/>
      <c r="AK1068" s="37"/>
      <c r="AL1068" s="37"/>
      <c r="AM1068" s="37"/>
      <c r="AN1068" s="37"/>
      <c r="AO1068" s="37"/>
      <c r="AP1068" s="37"/>
      <c r="AQ1068" s="37"/>
      <c r="AR1068" s="37"/>
      <c r="AS1068" s="37"/>
      <c r="AT1068" s="37"/>
      <c r="AU1068" s="37"/>
      <c r="AV1068" s="37"/>
      <c r="AW1068" s="37"/>
      <c r="AX1068" s="37"/>
      <c r="AY1068" s="37"/>
      <c r="AZ1068" s="37"/>
      <c r="BA1068" s="37"/>
      <c r="BB1068" s="37"/>
      <c r="BC1068" s="37"/>
      <c r="BD1068" s="37"/>
      <c r="BE1068" s="37"/>
      <c r="BF1068" s="37"/>
      <c r="BG1068" s="37"/>
      <c r="BH1068" s="37"/>
      <c r="BI1068" s="37"/>
      <c r="BJ1068" s="37"/>
      <c r="BK1068" s="37"/>
      <c r="BL1068" s="37"/>
      <c r="BM1068" s="37"/>
      <c r="BN1068" s="37"/>
      <c r="BO1068" s="37"/>
      <c r="BP1068" s="37"/>
      <c r="BQ1068" s="37"/>
      <c r="BR1068" s="37"/>
      <c r="BS1068" s="37"/>
      <c r="BT1068" s="37"/>
      <c r="BU1068" s="37"/>
      <c r="BV1068" s="37"/>
      <c r="BW1068" s="37"/>
      <c r="BX1068" s="37"/>
      <c r="BY1068" s="37"/>
      <c r="BZ1068" s="37"/>
      <c r="CA1068" s="37"/>
      <c r="CB1068" s="37"/>
      <c r="CC1068" s="37"/>
      <c r="CD1068" s="37"/>
      <c r="CE1068" s="37"/>
      <c r="CF1068" s="37"/>
      <c r="CG1068" s="37"/>
      <c r="CH1068" s="37"/>
      <c r="CI1068" s="37"/>
      <c r="CJ1068" s="37"/>
      <c r="CK1068" s="37"/>
      <c r="CL1068" s="37"/>
      <c r="CM1068" s="37"/>
      <c r="CN1068" s="37"/>
      <c r="CO1068" s="37"/>
      <c r="CP1068" s="37"/>
      <c r="CQ1068" s="37"/>
      <c r="CR1068" s="37"/>
      <c r="CS1068" s="37"/>
      <c r="CT1068" s="37"/>
      <c r="CU1068" s="37"/>
      <c r="CV1068" s="37"/>
      <c r="CW1068" s="37"/>
      <c r="CX1068" s="37"/>
      <c r="CY1068" s="37"/>
      <c r="CZ1068" s="37"/>
      <c r="DA1068" s="37"/>
      <c r="DB1068" s="37"/>
      <c r="DC1068" s="37"/>
      <c r="DD1068" s="37"/>
      <c r="DE1068" s="37"/>
      <c r="DF1068" s="37"/>
      <c r="DG1068" s="37"/>
      <c r="DH1068" s="37"/>
      <c r="DI1068" s="37"/>
      <c r="DJ1068" s="37"/>
      <c r="DK1068" s="37"/>
      <c r="DL1068" s="37"/>
      <c r="DM1068" s="37"/>
      <c r="DN1068" s="37"/>
      <c r="DO1068" s="37"/>
      <c r="DP1068" s="37"/>
      <c r="DQ1068" s="37"/>
      <c r="DR1068" s="37"/>
      <c r="DS1068" s="37"/>
      <c r="DT1068" s="37"/>
      <c r="DU1068" s="37"/>
      <c r="DV1068" s="37"/>
      <c r="DW1068" s="37"/>
      <c r="DX1068" s="37"/>
      <c r="DY1068" s="37"/>
      <c r="DZ1068" s="37"/>
      <c r="EA1068" s="37"/>
      <c r="EB1068" s="37"/>
      <c r="EC1068" s="37"/>
      <c r="ED1068" s="37"/>
      <c r="EE1068" s="37"/>
      <c r="EF1068" s="37"/>
      <c r="EG1068" s="37"/>
      <c r="EH1068" s="37"/>
      <c r="EI1068" s="37"/>
      <c r="EJ1068" s="37"/>
      <c r="EK1068" s="37"/>
      <c r="EL1068" s="37"/>
      <c r="EM1068" s="37"/>
      <c r="EN1068" s="37"/>
      <c r="EO1068" s="37"/>
      <c r="EP1068" s="37"/>
      <c r="EQ1068" s="37"/>
      <c r="ER1068" s="37"/>
      <c r="ES1068" s="37"/>
      <c r="ET1068" s="37"/>
      <c r="EU1068" s="37"/>
      <c r="EV1068" s="37"/>
      <c r="EW1068" s="37"/>
      <c r="EX1068" s="37"/>
      <c r="EY1068" s="37"/>
      <c r="EZ1068" s="37"/>
      <c r="FA1068" s="37"/>
      <c r="FB1068" s="37"/>
      <c r="FC1068" s="37"/>
      <c r="FD1068" s="37"/>
      <c r="FE1068" s="37"/>
      <c r="FF1068" s="37"/>
      <c r="FG1068" s="37"/>
      <c r="FH1068" s="37"/>
      <c r="FI1068" s="37"/>
      <c r="FJ1068" s="37"/>
      <c r="FK1068" s="37"/>
      <c r="FL1068" s="37"/>
      <c r="FM1068" s="37"/>
      <c r="FN1068" s="37"/>
      <c r="FO1068" s="37"/>
      <c r="FP1068" s="37"/>
      <c r="FQ1068" s="37"/>
      <c r="FR1068" s="37"/>
      <c r="FS1068" s="37"/>
      <c r="FT1068" s="37"/>
      <c r="FU1068" s="37"/>
      <c r="FV1068" s="37"/>
      <c r="FW1068" s="37"/>
      <c r="FX1068" s="37"/>
      <c r="FY1068" s="37"/>
      <c r="FZ1068" s="37"/>
      <c r="GA1068" s="37"/>
      <c r="GB1068" s="37"/>
      <c r="GC1068" s="37"/>
      <c r="GD1068" s="37"/>
      <c r="GE1068" s="37"/>
      <c r="GF1068" s="37"/>
      <c r="GG1068" s="37"/>
      <c r="GH1068" s="37"/>
      <c r="GI1068" s="37"/>
      <c r="GJ1068" s="37"/>
      <c r="GK1068" s="37"/>
      <c r="GL1068" s="37"/>
      <c r="GM1068" s="37"/>
      <c r="GN1068" s="37"/>
      <c r="GO1068" s="37"/>
      <c r="GP1068" s="37"/>
      <c r="GQ1068" s="37"/>
      <c r="GR1068" s="37"/>
      <c r="GS1068" s="37"/>
      <c r="GT1068" s="37"/>
      <c r="GU1068" s="37"/>
      <c r="GV1068" s="37"/>
      <c r="GW1068" s="37"/>
      <c r="GX1068" s="37"/>
      <c r="GY1068" s="37"/>
      <c r="GZ1068" s="37"/>
      <c r="HA1068" s="37"/>
    </row>
    <row r="1069" spans="1:209" s="39" customFormat="1" x14ac:dyDescent="0.25">
      <c r="A1069" s="50"/>
      <c r="B1069" s="124"/>
      <c r="C1069" s="125"/>
      <c r="D1069" s="20"/>
      <c r="E1069" s="20"/>
      <c r="F1069" s="20"/>
      <c r="G1069" s="37"/>
      <c r="H1069" s="37"/>
      <c r="I1069" s="37"/>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7"/>
      <c r="AF1069" s="37"/>
      <c r="AG1069" s="37"/>
      <c r="AH1069" s="37"/>
      <c r="AI1069" s="37"/>
      <c r="AJ1069" s="37"/>
      <c r="AK1069" s="37"/>
      <c r="AL1069" s="37"/>
      <c r="AM1069" s="37"/>
      <c r="AN1069" s="37"/>
      <c r="AO1069" s="37"/>
      <c r="AP1069" s="37"/>
      <c r="AQ1069" s="37"/>
      <c r="AR1069" s="37"/>
      <c r="AS1069" s="37"/>
      <c r="AT1069" s="37"/>
      <c r="AU1069" s="37"/>
      <c r="AV1069" s="37"/>
      <c r="AW1069" s="37"/>
      <c r="AX1069" s="37"/>
      <c r="AY1069" s="37"/>
      <c r="AZ1069" s="37"/>
      <c r="BA1069" s="37"/>
      <c r="BB1069" s="37"/>
      <c r="BC1069" s="37"/>
      <c r="BD1069" s="37"/>
      <c r="BE1069" s="37"/>
      <c r="BF1069" s="37"/>
      <c r="BG1069" s="37"/>
      <c r="BH1069" s="37"/>
      <c r="BI1069" s="37"/>
      <c r="BJ1069" s="37"/>
      <c r="BK1069" s="37"/>
      <c r="BL1069" s="37"/>
      <c r="BM1069" s="37"/>
      <c r="BN1069" s="37"/>
      <c r="BO1069" s="37"/>
      <c r="BP1069" s="37"/>
      <c r="BQ1069" s="37"/>
      <c r="BR1069" s="37"/>
      <c r="BS1069" s="37"/>
      <c r="BT1069" s="37"/>
      <c r="BU1069" s="37"/>
      <c r="BV1069" s="37"/>
      <c r="BW1069" s="37"/>
      <c r="BX1069" s="37"/>
      <c r="BY1069" s="37"/>
      <c r="BZ1069" s="37"/>
      <c r="CA1069" s="37"/>
      <c r="CB1069" s="37"/>
      <c r="CC1069" s="37"/>
      <c r="CD1069" s="37"/>
      <c r="CE1069" s="37"/>
      <c r="CF1069" s="37"/>
      <c r="CG1069" s="37"/>
      <c r="CH1069" s="37"/>
      <c r="CI1069" s="37"/>
      <c r="CJ1069" s="37"/>
      <c r="CK1069" s="37"/>
      <c r="CL1069" s="37"/>
      <c r="CM1069" s="37"/>
      <c r="CN1069" s="37"/>
      <c r="CO1069" s="37"/>
      <c r="CP1069" s="37"/>
      <c r="CQ1069" s="37"/>
      <c r="CR1069" s="37"/>
      <c r="CS1069" s="37"/>
      <c r="CT1069" s="37"/>
      <c r="CU1069" s="37"/>
      <c r="CV1069" s="37"/>
      <c r="CW1069" s="37"/>
      <c r="CX1069" s="37"/>
      <c r="CY1069" s="37"/>
      <c r="CZ1069" s="37"/>
      <c r="DA1069" s="37"/>
      <c r="DB1069" s="37"/>
      <c r="DC1069" s="37"/>
      <c r="DD1069" s="37"/>
      <c r="DE1069" s="37"/>
      <c r="DF1069" s="37"/>
      <c r="DG1069" s="37"/>
      <c r="DH1069" s="37"/>
      <c r="DI1069" s="37"/>
      <c r="DJ1069" s="37"/>
      <c r="DK1069" s="37"/>
      <c r="DL1069" s="37"/>
      <c r="DM1069" s="37"/>
      <c r="DN1069" s="37"/>
      <c r="DO1069" s="37"/>
      <c r="DP1069" s="37"/>
      <c r="DQ1069" s="37"/>
      <c r="DR1069" s="37"/>
      <c r="DS1069" s="37"/>
      <c r="DT1069" s="37"/>
      <c r="DU1069" s="37"/>
      <c r="DV1069" s="37"/>
      <c r="DW1069" s="37"/>
      <c r="DX1069" s="37"/>
      <c r="DY1069" s="37"/>
      <c r="DZ1069" s="37"/>
      <c r="EA1069" s="37"/>
      <c r="EB1069" s="37"/>
      <c r="EC1069" s="37"/>
      <c r="ED1069" s="37"/>
      <c r="EE1069" s="37"/>
      <c r="EF1069" s="37"/>
      <c r="EG1069" s="37"/>
      <c r="EH1069" s="37"/>
      <c r="EI1069" s="37"/>
      <c r="EJ1069" s="37"/>
      <c r="EK1069" s="37"/>
      <c r="EL1069" s="37"/>
      <c r="EM1069" s="37"/>
      <c r="EN1069" s="37"/>
      <c r="EO1069" s="37"/>
      <c r="EP1069" s="37"/>
      <c r="EQ1069" s="37"/>
      <c r="ER1069" s="37"/>
      <c r="ES1069" s="37"/>
      <c r="ET1069" s="37"/>
      <c r="EU1069" s="37"/>
      <c r="EV1069" s="37"/>
      <c r="EW1069" s="37"/>
      <c r="EX1069" s="37"/>
      <c r="EY1069" s="37"/>
      <c r="EZ1069" s="37"/>
      <c r="FA1069" s="37"/>
      <c r="FB1069" s="37"/>
      <c r="FC1069" s="37"/>
      <c r="FD1069" s="37"/>
      <c r="FE1069" s="37"/>
      <c r="FF1069" s="37"/>
      <c r="FG1069" s="37"/>
      <c r="FH1069" s="37"/>
      <c r="FI1069" s="37"/>
      <c r="FJ1069" s="37"/>
      <c r="FK1069" s="37"/>
      <c r="FL1069" s="37"/>
      <c r="FM1069" s="37"/>
      <c r="FN1069" s="37"/>
      <c r="FO1069" s="37"/>
      <c r="FP1069" s="37"/>
      <c r="FQ1069" s="37"/>
      <c r="FR1069" s="37"/>
      <c r="FS1069" s="37"/>
      <c r="FT1069" s="37"/>
      <c r="FU1069" s="37"/>
      <c r="FV1069" s="37"/>
      <c r="FW1069" s="37"/>
      <c r="FX1069" s="37"/>
      <c r="FY1069" s="37"/>
      <c r="FZ1069" s="37"/>
      <c r="GA1069" s="37"/>
      <c r="GB1069" s="37"/>
      <c r="GC1069" s="37"/>
      <c r="GD1069" s="37"/>
      <c r="GE1069" s="37"/>
      <c r="GF1069" s="37"/>
      <c r="GG1069" s="37"/>
      <c r="GH1069" s="37"/>
      <c r="GI1069" s="37"/>
      <c r="GJ1069" s="37"/>
      <c r="GK1069" s="37"/>
      <c r="GL1069" s="37"/>
      <c r="GM1069" s="37"/>
      <c r="GN1069" s="37"/>
      <c r="GO1069" s="37"/>
      <c r="GP1069" s="37"/>
      <c r="GQ1069" s="37"/>
      <c r="GR1069" s="37"/>
      <c r="GS1069" s="37"/>
      <c r="GT1069" s="37"/>
      <c r="GU1069" s="37"/>
      <c r="GV1069" s="37"/>
      <c r="GW1069" s="37"/>
      <c r="GX1069" s="37"/>
      <c r="GY1069" s="37"/>
      <c r="GZ1069" s="37"/>
      <c r="HA1069" s="37"/>
    </row>
    <row r="1070" spans="1:209" s="39" customFormat="1" x14ac:dyDescent="0.25">
      <c r="A1070" s="50"/>
      <c r="B1070" s="124"/>
      <c r="C1070" s="125"/>
      <c r="D1070" s="20"/>
      <c r="E1070" s="20"/>
      <c r="F1070" s="20"/>
      <c r="G1070" s="37"/>
      <c r="H1070" s="37"/>
      <c r="I1070" s="37"/>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c r="AJ1070" s="37"/>
      <c r="AK1070" s="37"/>
      <c r="AL1070" s="37"/>
      <c r="AM1070" s="37"/>
      <c r="AN1070" s="37"/>
      <c r="AO1070" s="37"/>
      <c r="AP1070" s="37"/>
      <c r="AQ1070" s="37"/>
      <c r="AR1070" s="37"/>
      <c r="AS1070" s="37"/>
      <c r="AT1070" s="37"/>
      <c r="AU1070" s="37"/>
      <c r="AV1070" s="37"/>
      <c r="AW1070" s="37"/>
      <c r="AX1070" s="37"/>
      <c r="AY1070" s="37"/>
      <c r="AZ1070" s="37"/>
      <c r="BA1070" s="37"/>
      <c r="BB1070" s="37"/>
      <c r="BC1070" s="37"/>
      <c r="BD1070" s="37"/>
      <c r="BE1070" s="37"/>
      <c r="BF1070" s="37"/>
      <c r="BG1070" s="37"/>
      <c r="BH1070" s="37"/>
      <c r="BI1070" s="37"/>
      <c r="BJ1070" s="37"/>
      <c r="BK1070" s="37"/>
      <c r="BL1070" s="37"/>
      <c r="BM1070" s="37"/>
      <c r="BN1070" s="37"/>
      <c r="BO1070" s="37"/>
      <c r="BP1070" s="37"/>
      <c r="BQ1070" s="37"/>
      <c r="BR1070" s="37"/>
      <c r="BS1070" s="37"/>
      <c r="BT1070" s="37"/>
      <c r="BU1070" s="37"/>
      <c r="BV1070" s="37"/>
      <c r="BW1070" s="37"/>
      <c r="BX1070" s="37"/>
      <c r="BY1070" s="37"/>
      <c r="BZ1070" s="37"/>
      <c r="CA1070" s="37"/>
      <c r="CB1070" s="37"/>
      <c r="CC1070" s="37"/>
      <c r="CD1070" s="37"/>
      <c r="CE1070" s="37"/>
      <c r="CF1070" s="37"/>
      <c r="CG1070" s="37"/>
      <c r="CH1070" s="37"/>
      <c r="CI1070" s="37"/>
      <c r="CJ1070" s="37"/>
      <c r="CK1070" s="37"/>
      <c r="CL1070" s="37"/>
      <c r="CM1070" s="37"/>
      <c r="CN1070" s="37"/>
      <c r="CO1070" s="37"/>
      <c r="CP1070" s="37"/>
      <c r="CQ1070" s="37"/>
      <c r="CR1070" s="37"/>
      <c r="CS1070" s="37"/>
      <c r="CT1070" s="37"/>
      <c r="CU1070" s="37"/>
      <c r="CV1070" s="37"/>
      <c r="CW1070" s="37"/>
      <c r="CX1070" s="37"/>
      <c r="CY1070" s="37"/>
      <c r="CZ1070" s="37"/>
      <c r="DA1070" s="37"/>
      <c r="DB1070" s="37"/>
      <c r="DC1070" s="37"/>
      <c r="DD1070" s="37"/>
      <c r="DE1070" s="37"/>
      <c r="DF1070" s="37"/>
      <c r="DG1070" s="37"/>
      <c r="DH1070" s="37"/>
      <c r="DI1070" s="37"/>
      <c r="DJ1070" s="37"/>
      <c r="DK1070" s="37"/>
      <c r="DL1070" s="37"/>
      <c r="DM1070" s="37"/>
      <c r="DN1070" s="37"/>
      <c r="DO1070" s="37"/>
      <c r="DP1070" s="37"/>
      <c r="DQ1070" s="37"/>
      <c r="DR1070" s="37"/>
      <c r="DS1070" s="37"/>
      <c r="DT1070" s="37"/>
      <c r="DU1070" s="37"/>
      <c r="DV1070" s="37"/>
      <c r="DW1070" s="37"/>
      <c r="DX1070" s="37"/>
      <c r="DY1070" s="37"/>
      <c r="DZ1070" s="37"/>
      <c r="EA1070" s="37"/>
      <c r="EB1070" s="37"/>
      <c r="EC1070" s="37"/>
      <c r="ED1070" s="37"/>
      <c r="EE1070" s="37"/>
      <c r="EF1070" s="37"/>
      <c r="EG1070" s="37"/>
      <c r="EH1070" s="37"/>
      <c r="EI1070" s="37"/>
      <c r="EJ1070" s="37"/>
      <c r="EK1070" s="37"/>
      <c r="EL1070" s="37"/>
      <c r="EM1070" s="37"/>
      <c r="EN1070" s="37"/>
      <c r="EO1070" s="37"/>
      <c r="EP1070" s="37"/>
      <c r="EQ1070" s="37"/>
      <c r="ER1070" s="37"/>
      <c r="ES1070" s="37"/>
      <c r="ET1070" s="37"/>
      <c r="EU1070" s="37"/>
      <c r="EV1070" s="37"/>
      <c r="EW1070" s="37"/>
      <c r="EX1070" s="37"/>
      <c r="EY1070" s="37"/>
      <c r="EZ1070" s="37"/>
      <c r="FA1070" s="37"/>
      <c r="FB1070" s="37"/>
      <c r="FC1070" s="37"/>
      <c r="FD1070" s="37"/>
      <c r="FE1070" s="37"/>
      <c r="FF1070" s="37"/>
      <c r="FG1070" s="37"/>
      <c r="FH1070" s="37"/>
      <c r="FI1070" s="37"/>
      <c r="FJ1070" s="37"/>
      <c r="FK1070" s="37"/>
      <c r="FL1070" s="37"/>
      <c r="FM1070" s="37"/>
      <c r="FN1070" s="37"/>
      <c r="FO1070" s="37"/>
      <c r="FP1070" s="37"/>
      <c r="FQ1070" s="37"/>
      <c r="FR1070" s="37"/>
      <c r="FS1070" s="37"/>
      <c r="FT1070" s="37"/>
      <c r="FU1070" s="37"/>
      <c r="FV1070" s="37"/>
      <c r="FW1070" s="37"/>
      <c r="FX1070" s="37"/>
      <c r="FY1070" s="37"/>
      <c r="FZ1070" s="37"/>
      <c r="GA1070" s="37"/>
      <c r="GB1070" s="37"/>
      <c r="GC1070" s="37"/>
      <c r="GD1070" s="37"/>
      <c r="GE1070" s="37"/>
      <c r="GF1070" s="37"/>
      <c r="GG1070" s="37"/>
      <c r="GH1070" s="37"/>
      <c r="GI1070" s="37"/>
      <c r="GJ1070" s="37"/>
      <c r="GK1070" s="37"/>
      <c r="GL1070" s="37"/>
      <c r="GM1070" s="37"/>
      <c r="GN1070" s="37"/>
      <c r="GO1070" s="37"/>
      <c r="GP1070" s="37"/>
      <c r="GQ1070" s="37"/>
      <c r="GR1070" s="37"/>
      <c r="GS1070" s="37"/>
      <c r="GT1070" s="37"/>
      <c r="GU1070" s="37"/>
      <c r="GV1070" s="37"/>
      <c r="GW1070" s="37"/>
      <c r="GX1070" s="37"/>
      <c r="GY1070" s="37"/>
      <c r="GZ1070" s="37"/>
      <c r="HA1070" s="37"/>
    </row>
    <row r="1071" spans="1:209" s="39" customFormat="1" x14ac:dyDescent="0.25">
      <c r="A1071" s="50"/>
      <c r="B1071" s="124"/>
      <c r="C1071" s="125"/>
      <c r="D1071" s="20"/>
      <c r="E1071" s="20"/>
      <c r="F1071" s="20"/>
      <c r="G1071" s="37"/>
      <c r="H1071" s="37"/>
      <c r="I1071" s="37"/>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c r="AJ1071" s="37"/>
      <c r="AK1071" s="37"/>
      <c r="AL1071" s="37"/>
      <c r="AM1071" s="37"/>
      <c r="AN1071" s="37"/>
      <c r="AO1071" s="37"/>
      <c r="AP1071" s="37"/>
      <c r="AQ1071" s="37"/>
      <c r="AR1071" s="37"/>
      <c r="AS1071" s="37"/>
      <c r="AT1071" s="37"/>
      <c r="AU1071" s="37"/>
      <c r="AV1071" s="37"/>
      <c r="AW1071" s="37"/>
      <c r="AX1071" s="37"/>
      <c r="AY1071" s="37"/>
      <c r="AZ1071" s="37"/>
      <c r="BA1071" s="37"/>
      <c r="BB1071" s="37"/>
      <c r="BC1071" s="37"/>
      <c r="BD1071" s="37"/>
      <c r="BE1071" s="37"/>
      <c r="BF1071" s="37"/>
      <c r="BG1071" s="37"/>
      <c r="BH1071" s="37"/>
      <c r="BI1071" s="37"/>
      <c r="BJ1071" s="37"/>
      <c r="BK1071" s="37"/>
      <c r="BL1071" s="37"/>
      <c r="BM1071" s="37"/>
      <c r="BN1071" s="37"/>
      <c r="BO1071" s="37"/>
      <c r="BP1071" s="37"/>
      <c r="BQ1071" s="37"/>
      <c r="BR1071" s="37"/>
      <c r="BS1071" s="37"/>
      <c r="BT1071" s="37"/>
      <c r="BU1071" s="37"/>
      <c r="BV1071" s="37"/>
      <c r="BW1071" s="37"/>
      <c r="BX1071" s="37"/>
      <c r="BY1071" s="37"/>
      <c r="BZ1071" s="37"/>
      <c r="CA1071" s="37"/>
      <c r="CB1071" s="37"/>
      <c r="CC1071" s="37"/>
      <c r="CD1071" s="37"/>
      <c r="CE1071" s="37"/>
      <c r="CF1071" s="37"/>
      <c r="CG1071" s="37"/>
      <c r="CH1071" s="37"/>
      <c r="CI1071" s="37"/>
      <c r="CJ1071" s="37"/>
      <c r="CK1071" s="37"/>
      <c r="CL1071" s="37"/>
      <c r="CM1071" s="37"/>
      <c r="CN1071" s="37"/>
      <c r="CO1071" s="37"/>
      <c r="CP1071" s="37"/>
      <c r="CQ1071" s="37"/>
      <c r="CR1071" s="37"/>
      <c r="CS1071" s="37"/>
      <c r="CT1071" s="37"/>
      <c r="CU1071" s="37"/>
      <c r="CV1071" s="37"/>
      <c r="CW1071" s="37"/>
      <c r="CX1071" s="37"/>
      <c r="CY1071" s="37"/>
      <c r="CZ1071" s="37"/>
      <c r="DA1071" s="37"/>
      <c r="DB1071" s="37"/>
      <c r="DC1071" s="37"/>
      <c r="DD1071" s="37"/>
      <c r="DE1071" s="37"/>
      <c r="DF1071" s="37"/>
      <c r="DG1071" s="37"/>
      <c r="DH1071" s="37"/>
      <c r="DI1071" s="37"/>
      <c r="DJ1071" s="37"/>
      <c r="DK1071" s="37"/>
      <c r="DL1071" s="37"/>
      <c r="DM1071" s="37"/>
      <c r="DN1071" s="37"/>
      <c r="DO1071" s="37"/>
      <c r="DP1071" s="37"/>
      <c r="DQ1071" s="37"/>
      <c r="DR1071" s="37"/>
      <c r="DS1071" s="37"/>
      <c r="DT1071" s="37"/>
      <c r="DU1071" s="37"/>
      <c r="DV1071" s="37"/>
      <c r="DW1071" s="37"/>
      <c r="DX1071" s="37"/>
      <c r="DY1071" s="37"/>
      <c r="DZ1071" s="37"/>
      <c r="EA1071" s="37"/>
      <c r="EB1071" s="37"/>
      <c r="EC1071" s="37"/>
      <c r="ED1071" s="37"/>
      <c r="EE1071" s="37"/>
      <c r="EF1071" s="37"/>
      <c r="EG1071" s="37"/>
      <c r="EH1071" s="37"/>
      <c r="EI1071" s="37"/>
      <c r="EJ1071" s="37"/>
      <c r="EK1071" s="37"/>
      <c r="EL1071" s="37"/>
      <c r="EM1071" s="37"/>
      <c r="EN1071" s="37"/>
      <c r="EO1071" s="37"/>
      <c r="EP1071" s="37"/>
      <c r="EQ1071" s="37"/>
      <c r="ER1071" s="37"/>
      <c r="ES1071" s="37"/>
      <c r="ET1071" s="37"/>
      <c r="EU1071" s="37"/>
      <c r="EV1071" s="37"/>
      <c r="EW1071" s="37"/>
      <c r="EX1071" s="37"/>
      <c r="EY1071" s="37"/>
      <c r="EZ1071" s="37"/>
      <c r="FA1071" s="37"/>
      <c r="FB1071" s="37"/>
      <c r="FC1071" s="37"/>
      <c r="FD1071" s="37"/>
      <c r="FE1071" s="37"/>
      <c r="FF1071" s="37"/>
      <c r="FG1071" s="37"/>
      <c r="FH1071" s="37"/>
      <c r="FI1071" s="37"/>
      <c r="FJ1071" s="37"/>
      <c r="FK1071" s="37"/>
      <c r="FL1071" s="37"/>
      <c r="FM1071" s="37"/>
      <c r="FN1071" s="37"/>
      <c r="FO1071" s="37"/>
      <c r="FP1071" s="37"/>
      <c r="FQ1071" s="37"/>
      <c r="FR1071" s="37"/>
      <c r="FS1071" s="37"/>
      <c r="FT1071" s="37"/>
      <c r="FU1071" s="37"/>
      <c r="FV1071" s="37"/>
      <c r="FW1071" s="37"/>
      <c r="FX1071" s="37"/>
      <c r="FY1071" s="37"/>
      <c r="FZ1071" s="37"/>
      <c r="GA1071" s="37"/>
      <c r="GB1071" s="37"/>
      <c r="GC1071" s="37"/>
      <c r="GD1071" s="37"/>
      <c r="GE1071" s="37"/>
      <c r="GF1071" s="37"/>
      <c r="GG1071" s="37"/>
      <c r="GH1071" s="37"/>
      <c r="GI1071" s="37"/>
      <c r="GJ1071" s="37"/>
      <c r="GK1071" s="37"/>
      <c r="GL1071" s="37"/>
      <c r="GM1071" s="37"/>
      <c r="GN1071" s="37"/>
      <c r="GO1071" s="37"/>
      <c r="GP1071" s="37"/>
      <c r="GQ1071" s="37"/>
      <c r="GR1071" s="37"/>
      <c r="GS1071" s="37"/>
      <c r="GT1071" s="37"/>
      <c r="GU1071" s="37"/>
      <c r="GV1071" s="37"/>
      <c r="GW1071" s="37"/>
      <c r="GX1071" s="37"/>
      <c r="GY1071" s="37"/>
      <c r="GZ1071" s="37"/>
      <c r="HA1071" s="37"/>
    </row>
    <row r="1072" spans="1:209" s="39" customFormat="1" x14ac:dyDescent="0.25">
      <c r="A1072" s="50"/>
      <c r="B1072" s="124"/>
      <c r="C1072" s="125"/>
      <c r="D1072" s="20"/>
      <c r="E1072" s="20"/>
      <c r="F1072" s="20"/>
      <c r="G1072" s="37"/>
      <c r="H1072" s="37"/>
      <c r="I1072" s="37"/>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7"/>
      <c r="AF1072" s="37"/>
      <c r="AG1072" s="37"/>
      <c r="AH1072" s="37"/>
      <c r="AI1072" s="37"/>
      <c r="AJ1072" s="37"/>
      <c r="AK1072" s="37"/>
      <c r="AL1072" s="37"/>
      <c r="AM1072" s="37"/>
      <c r="AN1072" s="37"/>
      <c r="AO1072" s="37"/>
      <c r="AP1072" s="37"/>
      <c r="AQ1072" s="37"/>
      <c r="AR1072" s="37"/>
      <c r="AS1072" s="37"/>
      <c r="AT1072" s="37"/>
      <c r="AU1072" s="37"/>
      <c r="AV1072" s="37"/>
      <c r="AW1072" s="37"/>
      <c r="AX1072" s="37"/>
      <c r="AY1072" s="37"/>
      <c r="AZ1072" s="37"/>
      <c r="BA1072" s="37"/>
      <c r="BB1072" s="37"/>
      <c r="BC1072" s="37"/>
      <c r="BD1072" s="37"/>
      <c r="BE1072" s="37"/>
      <c r="BF1072" s="37"/>
      <c r="BG1072" s="37"/>
      <c r="BH1072" s="37"/>
      <c r="BI1072" s="37"/>
      <c r="BJ1072" s="37"/>
      <c r="BK1072" s="37"/>
      <c r="BL1072" s="37"/>
      <c r="BM1072" s="37"/>
      <c r="BN1072" s="37"/>
      <c r="BO1072" s="37"/>
      <c r="BP1072" s="37"/>
      <c r="BQ1072" s="37"/>
      <c r="BR1072" s="37"/>
      <c r="BS1072" s="37"/>
      <c r="BT1072" s="37"/>
      <c r="BU1072" s="37"/>
      <c r="BV1072" s="37"/>
      <c r="BW1072" s="37"/>
      <c r="BX1072" s="37"/>
      <c r="BY1072" s="37"/>
      <c r="BZ1072" s="37"/>
      <c r="CA1072" s="37"/>
      <c r="CB1072" s="37"/>
      <c r="CC1072" s="37"/>
      <c r="CD1072" s="37"/>
      <c r="CE1072" s="37"/>
      <c r="CF1072" s="37"/>
      <c r="CG1072" s="37"/>
      <c r="CH1072" s="37"/>
      <c r="CI1072" s="37"/>
      <c r="CJ1072" s="37"/>
      <c r="CK1072" s="37"/>
      <c r="CL1072" s="37"/>
      <c r="CM1072" s="37"/>
      <c r="CN1072" s="37"/>
      <c r="CO1072" s="37"/>
      <c r="CP1072" s="37"/>
      <c r="CQ1072" s="37"/>
      <c r="CR1072" s="37"/>
      <c r="CS1072" s="37"/>
      <c r="CT1072" s="37"/>
      <c r="CU1072" s="37"/>
      <c r="CV1072" s="37"/>
      <c r="CW1072" s="37"/>
      <c r="CX1072" s="37"/>
      <c r="CY1072" s="37"/>
      <c r="CZ1072" s="37"/>
      <c r="DA1072" s="37"/>
      <c r="DB1072" s="37"/>
      <c r="DC1072" s="37"/>
      <c r="DD1072" s="37"/>
      <c r="DE1072" s="37"/>
      <c r="DF1072" s="37"/>
      <c r="DG1072" s="37"/>
      <c r="DH1072" s="37"/>
      <c r="DI1072" s="37"/>
      <c r="DJ1072" s="37"/>
      <c r="DK1072" s="37"/>
      <c r="DL1072" s="37"/>
      <c r="DM1072" s="37"/>
      <c r="DN1072" s="37"/>
      <c r="DO1072" s="37"/>
      <c r="DP1072" s="37"/>
      <c r="DQ1072" s="37"/>
      <c r="DR1072" s="37"/>
      <c r="DS1072" s="37"/>
      <c r="DT1072" s="37"/>
      <c r="DU1072" s="37"/>
      <c r="DV1072" s="37"/>
      <c r="DW1072" s="37"/>
      <c r="DX1072" s="37"/>
      <c r="DY1072" s="37"/>
      <c r="DZ1072" s="37"/>
      <c r="EA1072" s="37"/>
      <c r="EB1072" s="37"/>
      <c r="EC1072" s="37"/>
      <c r="ED1072" s="37"/>
      <c r="EE1072" s="37"/>
      <c r="EF1072" s="37"/>
      <c r="EG1072" s="37"/>
      <c r="EH1072" s="37"/>
      <c r="EI1072" s="37"/>
      <c r="EJ1072" s="37"/>
      <c r="EK1072" s="37"/>
      <c r="EL1072" s="37"/>
      <c r="EM1072" s="37"/>
      <c r="EN1072" s="37"/>
      <c r="EO1072" s="37"/>
      <c r="EP1072" s="37"/>
      <c r="EQ1072" s="37"/>
      <c r="ER1072" s="37"/>
      <c r="ES1072" s="37"/>
      <c r="ET1072" s="37"/>
      <c r="EU1072" s="37"/>
      <c r="EV1072" s="37"/>
      <c r="EW1072" s="37"/>
      <c r="EX1072" s="37"/>
      <c r="EY1072" s="37"/>
      <c r="EZ1072" s="37"/>
      <c r="FA1072" s="37"/>
      <c r="FB1072" s="37"/>
      <c r="FC1072" s="37"/>
      <c r="FD1072" s="37"/>
      <c r="FE1072" s="37"/>
      <c r="FF1072" s="37"/>
      <c r="FG1072" s="37"/>
      <c r="FH1072" s="37"/>
      <c r="FI1072" s="37"/>
      <c r="FJ1072" s="37"/>
      <c r="FK1072" s="37"/>
      <c r="FL1072" s="37"/>
      <c r="FM1072" s="37"/>
      <c r="FN1072" s="37"/>
      <c r="FO1072" s="37"/>
      <c r="FP1072" s="37"/>
      <c r="FQ1072" s="37"/>
      <c r="FR1072" s="37"/>
      <c r="FS1072" s="37"/>
      <c r="FT1072" s="37"/>
      <c r="FU1072" s="37"/>
      <c r="FV1072" s="37"/>
      <c r="FW1072" s="37"/>
      <c r="FX1072" s="37"/>
      <c r="FY1072" s="37"/>
      <c r="FZ1072" s="37"/>
      <c r="GA1072" s="37"/>
      <c r="GB1072" s="37"/>
      <c r="GC1072" s="37"/>
      <c r="GD1072" s="37"/>
      <c r="GE1072" s="37"/>
      <c r="GF1072" s="37"/>
      <c r="GG1072" s="37"/>
      <c r="GH1072" s="37"/>
      <c r="GI1072" s="37"/>
      <c r="GJ1072" s="37"/>
      <c r="GK1072" s="37"/>
      <c r="GL1072" s="37"/>
      <c r="GM1072" s="37"/>
      <c r="GN1072" s="37"/>
      <c r="GO1072" s="37"/>
      <c r="GP1072" s="37"/>
      <c r="GQ1072" s="37"/>
      <c r="GR1072" s="37"/>
      <c r="GS1072" s="37"/>
      <c r="GT1072" s="37"/>
      <c r="GU1072" s="37"/>
      <c r="GV1072" s="37"/>
      <c r="GW1072" s="37"/>
      <c r="GX1072" s="37"/>
      <c r="GY1072" s="37"/>
      <c r="GZ1072" s="37"/>
      <c r="HA1072" s="37"/>
    </row>
    <row r="1073" spans="1:209" s="39" customFormat="1" x14ac:dyDescent="0.25">
      <c r="A1073" s="50"/>
      <c r="B1073" s="124"/>
      <c r="C1073" s="125"/>
      <c r="D1073" s="20"/>
      <c r="E1073" s="20"/>
      <c r="F1073" s="20"/>
      <c r="G1073" s="37"/>
      <c r="H1073" s="37"/>
      <c r="I1073" s="37"/>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7"/>
      <c r="AF1073" s="37"/>
      <c r="AG1073" s="37"/>
      <c r="AH1073" s="37"/>
      <c r="AI1073" s="37"/>
      <c r="AJ1073" s="37"/>
      <c r="AK1073" s="37"/>
      <c r="AL1073" s="37"/>
      <c r="AM1073" s="37"/>
      <c r="AN1073" s="37"/>
      <c r="AO1073" s="37"/>
      <c r="AP1073" s="37"/>
      <c r="AQ1073" s="37"/>
      <c r="AR1073" s="37"/>
      <c r="AS1073" s="37"/>
      <c r="AT1073" s="37"/>
      <c r="AU1073" s="37"/>
      <c r="AV1073" s="37"/>
      <c r="AW1073" s="37"/>
      <c r="AX1073" s="37"/>
      <c r="AY1073" s="37"/>
      <c r="AZ1073" s="37"/>
      <c r="BA1073" s="37"/>
      <c r="BB1073" s="37"/>
      <c r="BC1073" s="37"/>
      <c r="BD1073" s="37"/>
      <c r="BE1073" s="37"/>
      <c r="BF1073" s="37"/>
      <c r="BG1073" s="37"/>
      <c r="BH1073" s="37"/>
      <c r="BI1073" s="37"/>
      <c r="BJ1073" s="37"/>
      <c r="BK1073" s="37"/>
      <c r="BL1073" s="37"/>
      <c r="BM1073" s="37"/>
      <c r="BN1073" s="37"/>
      <c r="BO1073" s="37"/>
      <c r="BP1073" s="37"/>
      <c r="BQ1073" s="37"/>
      <c r="BR1073" s="37"/>
      <c r="BS1073" s="37"/>
      <c r="BT1073" s="37"/>
      <c r="BU1073" s="37"/>
      <c r="BV1073" s="37"/>
      <c r="BW1073" s="37"/>
      <c r="BX1073" s="37"/>
      <c r="BY1073" s="37"/>
      <c r="BZ1073" s="37"/>
      <c r="CA1073" s="37"/>
      <c r="CB1073" s="37"/>
      <c r="CC1073" s="37"/>
      <c r="CD1073" s="37"/>
      <c r="CE1073" s="37"/>
      <c r="CF1073" s="37"/>
      <c r="CG1073" s="37"/>
      <c r="CH1073" s="37"/>
      <c r="CI1073" s="37"/>
      <c r="CJ1073" s="37"/>
      <c r="CK1073" s="37"/>
      <c r="CL1073" s="37"/>
      <c r="CM1073" s="37"/>
      <c r="CN1073" s="37"/>
      <c r="CO1073" s="37"/>
      <c r="CP1073" s="37"/>
      <c r="CQ1073" s="37"/>
      <c r="CR1073" s="37"/>
      <c r="CS1073" s="37"/>
      <c r="CT1073" s="37"/>
      <c r="CU1073" s="37"/>
      <c r="CV1073" s="37"/>
      <c r="CW1073" s="37"/>
      <c r="CX1073" s="37"/>
      <c r="CY1073" s="37"/>
      <c r="CZ1073" s="37"/>
      <c r="DA1073" s="37"/>
      <c r="DB1073" s="37"/>
      <c r="DC1073" s="37"/>
      <c r="DD1073" s="37"/>
      <c r="DE1073" s="37"/>
      <c r="DF1073" s="37"/>
      <c r="DG1073" s="37"/>
      <c r="DH1073" s="37"/>
      <c r="DI1073" s="37"/>
      <c r="DJ1073" s="37"/>
      <c r="DK1073" s="37"/>
      <c r="DL1073" s="37"/>
      <c r="DM1073" s="37"/>
      <c r="DN1073" s="37"/>
      <c r="DO1073" s="37"/>
      <c r="DP1073" s="37"/>
      <c r="DQ1073" s="37"/>
      <c r="DR1073" s="37"/>
      <c r="DS1073" s="37"/>
      <c r="DT1073" s="37"/>
      <c r="DU1073" s="37"/>
      <c r="DV1073" s="37"/>
      <c r="DW1073" s="37"/>
      <c r="DX1073" s="37"/>
      <c r="DY1073" s="37"/>
      <c r="DZ1073" s="37"/>
      <c r="EA1073" s="37"/>
      <c r="EB1073" s="37"/>
      <c r="EC1073" s="37"/>
      <c r="ED1073" s="37"/>
      <c r="EE1073" s="37"/>
      <c r="EF1073" s="37"/>
      <c r="EG1073" s="37"/>
      <c r="EH1073" s="37"/>
      <c r="EI1073" s="37"/>
      <c r="EJ1073" s="37"/>
      <c r="EK1073" s="37"/>
      <c r="EL1073" s="37"/>
      <c r="EM1073" s="37"/>
      <c r="EN1073" s="37"/>
      <c r="EO1073" s="37"/>
      <c r="EP1073" s="37"/>
      <c r="EQ1073" s="37"/>
      <c r="ER1073" s="37"/>
      <c r="ES1073" s="37"/>
      <c r="ET1073" s="37"/>
      <c r="EU1073" s="37"/>
      <c r="EV1073" s="37"/>
      <c r="EW1073" s="37"/>
      <c r="EX1073" s="37"/>
      <c r="EY1073" s="37"/>
      <c r="EZ1073" s="37"/>
      <c r="FA1073" s="37"/>
      <c r="FB1073" s="37"/>
      <c r="FC1073" s="37"/>
      <c r="FD1073" s="37"/>
      <c r="FE1073" s="37"/>
      <c r="FF1073" s="37"/>
      <c r="FG1073" s="37"/>
      <c r="FH1073" s="37"/>
      <c r="FI1073" s="37"/>
      <c r="FJ1073" s="37"/>
      <c r="FK1073" s="37"/>
      <c r="FL1073" s="37"/>
      <c r="FM1073" s="37"/>
      <c r="FN1073" s="37"/>
      <c r="FO1073" s="37"/>
      <c r="FP1073" s="37"/>
      <c r="FQ1073" s="37"/>
      <c r="FR1073" s="37"/>
      <c r="FS1073" s="37"/>
      <c r="FT1073" s="37"/>
      <c r="FU1073" s="37"/>
      <c r="FV1073" s="37"/>
      <c r="FW1073" s="37"/>
      <c r="FX1073" s="37"/>
      <c r="FY1073" s="37"/>
      <c r="FZ1073" s="37"/>
      <c r="GA1073" s="37"/>
      <c r="GB1073" s="37"/>
      <c r="GC1073" s="37"/>
      <c r="GD1073" s="37"/>
      <c r="GE1073" s="37"/>
      <c r="GF1073" s="37"/>
      <c r="GG1073" s="37"/>
      <c r="GH1073" s="37"/>
      <c r="GI1073" s="37"/>
      <c r="GJ1073" s="37"/>
      <c r="GK1073" s="37"/>
      <c r="GL1073" s="37"/>
      <c r="GM1073" s="37"/>
      <c r="GN1073" s="37"/>
      <c r="GO1073" s="37"/>
      <c r="GP1073" s="37"/>
      <c r="GQ1073" s="37"/>
      <c r="GR1073" s="37"/>
      <c r="GS1073" s="37"/>
      <c r="GT1073" s="37"/>
      <c r="GU1073" s="37"/>
      <c r="GV1073" s="37"/>
      <c r="GW1073" s="37"/>
      <c r="GX1073" s="37"/>
      <c r="GY1073" s="37"/>
      <c r="GZ1073" s="37"/>
      <c r="HA1073" s="37"/>
    </row>
    <row r="1074" spans="1:209" s="39" customFormat="1" x14ac:dyDescent="0.25">
      <c r="A1074" s="50"/>
      <c r="B1074" s="124"/>
      <c r="C1074" s="125"/>
      <c r="D1074" s="20"/>
      <c r="E1074" s="20"/>
      <c r="F1074" s="20"/>
      <c r="G1074" s="37"/>
      <c r="H1074" s="37"/>
      <c r="I1074" s="37"/>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37"/>
      <c r="AI1074" s="37"/>
      <c r="AJ1074" s="37"/>
      <c r="AK1074" s="37"/>
      <c r="AL1074" s="37"/>
      <c r="AM1074" s="37"/>
      <c r="AN1074" s="37"/>
      <c r="AO1074" s="37"/>
      <c r="AP1074" s="37"/>
      <c r="AQ1074" s="37"/>
      <c r="AR1074" s="37"/>
      <c r="AS1074" s="37"/>
      <c r="AT1074" s="37"/>
      <c r="AU1074" s="37"/>
      <c r="AV1074" s="37"/>
      <c r="AW1074" s="37"/>
      <c r="AX1074" s="37"/>
      <c r="AY1074" s="37"/>
      <c r="AZ1074" s="37"/>
      <c r="BA1074" s="37"/>
      <c r="BB1074" s="37"/>
      <c r="BC1074" s="37"/>
      <c r="BD1074" s="37"/>
      <c r="BE1074" s="37"/>
      <c r="BF1074" s="37"/>
      <c r="BG1074" s="37"/>
      <c r="BH1074" s="37"/>
      <c r="BI1074" s="37"/>
      <c r="BJ1074" s="37"/>
      <c r="BK1074" s="37"/>
      <c r="BL1074" s="37"/>
      <c r="BM1074" s="37"/>
      <c r="BN1074" s="37"/>
      <c r="BO1074" s="37"/>
      <c r="BP1074" s="37"/>
      <c r="BQ1074" s="37"/>
      <c r="BR1074" s="37"/>
      <c r="BS1074" s="37"/>
      <c r="BT1074" s="37"/>
      <c r="BU1074" s="37"/>
      <c r="BV1074" s="37"/>
      <c r="BW1074" s="37"/>
      <c r="BX1074" s="37"/>
      <c r="BY1074" s="37"/>
      <c r="BZ1074" s="37"/>
      <c r="CA1074" s="37"/>
      <c r="CB1074" s="37"/>
      <c r="CC1074" s="37"/>
      <c r="CD1074" s="37"/>
      <c r="CE1074" s="37"/>
      <c r="CF1074" s="37"/>
      <c r="CG1074" s="37"/>
      <c r="CH1074" s="37"/>
      <c r="CI1074" s="37"/>
      <c r="CJ1074" s="37"/>
      <c r="CK1074" s="37"/>
      <c r="CL1074" s="37"/>
      <c r="CM1074" s="37"/>
      <c r="CN1074" s="37"/>
      <c r="CO1074" s="37"/>
      <c r="CP1074" s="37"/>
      <c r="CQ1074" s="37"/>
      <c r="CR1074" s="37"/>
      <c r="CS1074" s="37"/>
      <c r="CT1074" s="37"/>
      <c r="CU1074" s="37"/>
      <c r="CV1074" s="37"/>
      <c r="CW1074" s="37"/>
      <c r="CX1074" s="37"/>
      <c r="CY1074" s="37"/>
      <c r="CZ1074" s="37"/>
      <c r="DA1074" s="37"/>
      <c r="DB1074" s="37"/>
      <c r="DC1074" s="37"/>
      <c r="DD1074" s="37"/>
      <c r="DE1074" s="37"/>
      <c r="DF1074" s="37"/>
      <c r="DG1074" s="37"/>
      <c r="DH1074" s="37"/>
      <c r="DI1074" s="37"/>
      <c r="DJ1074" s="37"/>
      <c r="DK1074" s="37"/>
      <c r="DL1074" s="37"/>
      <c r="DM1074" s="37"/>
      <c r="DN1074" s="37"/>
      <c r="DO1074" s="37"/>
      <c r="DP1074" s="37"/>
      <c r="DQ1074" s="37"/>
      <c r="DR1074" s="37"/>
      <c r="DS1074" s="37"/>
      <c r="DT1074" s="37"/>
      <c r="DU1074" s="37"/>
      <c r="DV1074" s="37"/>
      <c r="DW1074" s="37"/>
      <c r="DX1074" s="37"/>
      <c r="DY1074" s="37"/>
      <c r="DZ1074" s="37"/>
      <c r="EA1074" s="37"/>
      <c r="EB1074" s="37"/>
      <c r="EC1074" s="37"/>
      <c r="ED1074" s="37"/>
      <c r="EE1074" s="37"/>
      <c r="EF1074" s="37"/>
      <c r="EG1074" s="37"/>
      <c r="EH1074" s="37"/>
      <c r="EI1074" s="37"/>
      <c r="EJ1074" s="37"/>
      <c r="EK1074" s="37"/>
      <c r="EL1074" s="37"/>
      <c r="EM1074" s="37"/>
      <c r="EN1074" s="37"/>
      <c r="EO1074" s="37"/>
      <c r="EP1074" s="37"/>
      <c r="EQ1074" s="37"/>
      <c r="ER1074" s="37"/>
      <c r="ES1074" s="37"/>
      <c r="ET1074" s="37"/>
      <c r="EU1074" s="37"/>
      <c r="EV1074" s="37"/>
      <c r="EW1074" s="37"/>
      <c r="EX1074" s="37"/>
      <c r="EY1074" s="37"/>
      <c r="EZ1074" s="37"/>
      <c r="FA1074" s="37"/>
      <c r="FB1074" s="37"/>
      <c r="FC1074" s="37"/>
      <c r="FD1074" s="37"/>
      <c r="FE1074" s="37"/>
      <c r="FF1074" s="37"/>
      <c r="FG1074" s="37"/>
      <c r="FH1074" s="37"/>
      <c r="FI1074" s="37"/>
      <c r="FJ1074" s="37"/>
      <c r="FK1074" s="37"/>
      <c r="FL1074" s="37"/>
      <c r="FM1074" s="37"/>
      <c r="FN1074" s="37"/>
      <c r="FO1074" s="37"/>
      <c r="FP1074" s="37"/>
      <c r="FQ1074" s="37"/>
      <c r="FR1074" s="37"/>
      <c r="FS1074" s="37"/>
      <c r="FT1074" s="37"/>
      <c r="FU1074" s="37"/>
      <c r="FV1074" s="37"/>
      <c r="FW1074" s="37"/>
      <c r="FX1074" s="37"/>
      <c r="FY1074" s="37"/>
      <c r="FZ1074" s="37"/>
      <c r="GA1074" s="37"/>
      <c r="GB1074" s="37"/>
      <c r="GC1074" s="37"/>
      <c r="GD1074" s="37"/>
      <c r="GE1074" s="37"/>
      <c r="GF1074" s="37"/>
      <c r="GG1074" s="37"/>
      <c r="GH1074" s="37"/>
      <c r="GI1074" s="37"/>
      <c r="GJ1074" s="37"/>
      <c r="GK1074" s="37"/>
      <c r="GL1074" s="37"/>
      <c r="GM1074" s="37"/>
      <c r="GN1074" s="37"/>
      <c r="GO1074" s="37"/>
      <c r="GP1074" s="37"/>
      <c r="GQ1074" s="37"/>
      <c r="GR1074" s="37"/>
      <c r="GS1074" s="37"/>
      <c r="GT1074" s="37"/>
      <c r="GU1074" s="37"/>
      <c r="GV1074" s="37"/>
      <c r="GW1074" s="37"/>
      <c r="GX1074" s="37"/>
      <c r="GY1074" s="37"/>
      <c r="GZ1074" s="37"/>
      <c r="HA1074" s="37"/>
    </row>
    <row r="1075" spans="1:209" s="39" customFormat="1" x14ac:dyDescent="0.25">
      <c r="A1075" s="50"/>
      <c r="B1075" s="124"/>
      <c r="C1075" s="125"/>
      <c r="D1075" s="20"/>
      <c r="E1075" s="20"/>
      <c r="F1075" s="20"/>
      <c r="G1075" s="37"/>
      <c r="H1075" s="37"/>
      <c r="I1075" s="37"/>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7"/>
      <c r="AF1075" s="37"/>
      <c r="AG1075" s="37"/>
      <c r="AH1075" s="37"/>
      <c r="AI1075" s="37"/>
      <c r="AJ1075" s="37"/>
      <c r="AK1075" s="37"/>
      <c r="AL1075" s="37"/>
      <c r="AM1075" s="37"/>
      <c r="AN1075" s="37"/>
      <c r="AO1075" s="37"/>
      <c r="AP1075" s="37"/>
      <c r="AQ1075" s="37"/>
      <c r="AR1075" s="37"/>
      <c r="AS1075" s="37"/>
      <c r="AT1075" s="37"/>
      <c r="AU1075" s="37"/>
      <c r="AV1075" s="37"/>
      <c r="AW1075" s="37"/>
      <c r="AX1075" s="37"/>
      <c r="AY1075" s="37"/>
      <c r="AZ1075" s="37"/>
      <c r="BA1075" s="37"/>
      <c r="BB1075" s="37"/>
      <c r="BC1075" s="37"/>
      <c r="BD1075" s="37"/>
      <c r="BE1075" s="37"/>
      <c r="BF1075" s="37"/>
      <c r="BG1075" s="37"/>
      <c r="BH1075" s="37"/>
      <c r="BI1075" s="37"/>
      <c r="BJ1075" s="37"/>
      <c r="BK1075" s="37"/>
      <c r="BL1075" s="37"/>
      <c r="BM1075" s="37"/>
      <c r="BN1075" s="37"/>
      <c r="BO1075" s="37"/>
      <c r="BP1075" s="37"/>
      <c r="BQ1075" s="37"/>
      <c r="BR1075" s="37"/>
      <c r="BS1075" s="37"/>
      <c r="BT1075" s="37"/>
      <c r="BU1075" s="37"/>
      <c r="BV1075" s="37"/>
      <c r="BW1075" s="37"/>
      <c r="BX1075" s="37"/>
      <c r="BY1075" s="37"/>
      <c r="BZ1075" s="37"/>
      <c r="CA1075" s="37"/>
      <c r="CB1075" s="37"/>
      <c r="CC1075" s="37"/>
      <c r="CD1075" s="37"/>
      <c r="CE1075" s="37"/>
      <c r="CF1075" s="37"/>
      <c r="CG1075" s="37"/>
      <c r="CH1075" s="37"/>
      <c r="CI1075" s="37"/>
      <c r="CJ1075" s="37"/>
      <c r="CK1075" s="37"/>
      <c r="CL1075" s="37"/>
      <c r="CM1075" s="37"/>
      <c r="CN1075" s="37"/>
      <c r="CO1075" s="37"/>
      <c r="CP1075" s="37"/>
      <c r="CQ1075" s="37"/>
      <c r="CR1075" s="37"/>
      <c r="CS1075" s="37"/>
      <c r="CT1075" s="37"/>
      <c r="CU1075" s="37"/>
      <c r="CV1075" s="37"/>
      <c r="CW1075" s="37"/>
      <c r="CX1075" s="37"/>
      <c r="CY1075" s="37"/>
      <c r="CZ1075" s="37"/>
      <c r="DA1075" s="37"/>
      <c r="DB1075" s="37"/>
      <c r="DC1075" s="37"/>
      <c r="DD1075" s="37"/>
      <c r="DE1075" s="37"/>
      <c r="DF1075" s="37"/>
      <c r="DG1075" s="37"/>
      <c r="DH1075" s="37"/>
      <c r="DI1075" s="37"/>
      <c r="DJ1075" s="37"/>
      <c r="DK1075" s="37"/>
      <c r="DL1075" s="37"/>
      <c r="DM1075" s="37"/>
      <c r="DN1075" s="37"/>
      <c r="DO1075" s="37"/>
      <c r="DP1075" s="37"/>
      <c r="DQ1075" s="37"/>
      <c r="DR1075" s="37"/>
      <c r="DS1075" s="37"/>
      <c r="DT1075" s="37"/>
      <c r="DU1075" s="37"/>
      <c r="DV1075" s="37"/>
      <c r="DW1075" s="37"/>
      <c r="DX1075" s="37"/>
      <c r="DY1075" s="37"/>
      <c r="DZ1075" s="37"/>
      <c r="EA1075" s="37"/>
      <c r="EB1075" s="37"/>
      <c r="EC1075" s="37"/>
      <c r="ED1075" s="37"/>
      <c r="EE1075" s="37"/>
      <c r="EF1075" s="37"/>
      <c r="EG1075" s="37"/>
      <c r="EH1075" s="37"/>
      <c r="EI1075" s="37"/>
      <c r="EJ1075" s="37"/>
      <c r="EK1075" s="37"/>
      <c r="EL1075" s="37"/>
      <c r="EM1075" s="37"/>
      <c r="EN1075" s="37"/>
      <c r="EO1075" s="37"/>
      <c r="EP1075" s="37"/>
      <c r="EQ1075" s="37"/>
      <c r="ER1075" s="37"/>
      <c r="ES1075" s="37"/>
      <c r="ET1075" s="37"/>
      <c r="EU1075" s="37"/>
      <c r="EV1075" s="37"/>
      <c r="EW1075" s="37"/>
      <c r="EX1075" s="37"/>
      <c r="EY1075" s="37"/>
      <c r="EZ1075" s="37"/>
      <c r="FA1075" s="37"/>
      <c r="FB1075" s="37"/>
      <c r="FC1075" s="37"/>
      <c r="FD1075" s="37"/>
      <c r="FE1075" s="37"/>
      <c r="FF1075" s="37"/>
      <c r="FG1075" s="37"/>
      <c r="FH1075" s="37"/>
      <c r="FI1075" s="37"/>
      <c r="FJ1075" s="37"/>
      <c r="FK1075" s="37"/>
      <c r="FL1075" s="37"/>
      <c r="FM1075" s="37"/>
      <c r="FN1075" s="37"/>
      <c r="FO1075" s="37"/>
      <c r="FP1075" s="37"/>
      <c r="FQ1075" s="37"/>
      <c r="FR1075" s="37"/>
      <c r="FS1075" s="37"/>
      <c r="FT1075" s="37"/>
      <c r="FU1075" s="37"/>
      <c r="FV1075" s="37"/>
      <c r="FW1075" s="37"/>
      <c r="FX1075" s="37"/>
      <c r="FY1075" s="37"/>
      <c r="FZ1075" s="37"/>
      <c r="GA1075" s="37"/>
      <c r="GB1075" s="37"/>
      <c r="GC1075" s="37"/>
      <c r="GD1075" s="37"/>
      <c r="GE1075" s="37"/>
      <c r="GF1075" s="37"/>
      <c r="GG1075" s="37"/>
      <c r="GH1075" s="37"/>
      <c r="GI1075" s="37"/>
      <c r="GJ1075" s="37"/>
      <c r="GK1075" s="37"/>
      <c r="GL1075" s="37"/>
      <c r="GM1075" s="37"/>
      <c r="GN1075" s="37"/>
      <c r="GO1075" s="37"/>
      <c r="GP1075" s="37"/>
      <c r="GQ1075" s="37"/>
      <c r="GR1075" s="37"/>
      <c r="GS1075" s="37"/>
      <c r="GT1075" s="37"/>
      <c r="GU1075" s="37"/>
      <c r="GV1075" s="37"/>
      <c r="GW1075" s="37"/>
      <c r="GX1075" s="37"/>
      <c r="GY1075" s="37"/>
      <c r="GZ1075" s="37"/>
      <c r="HA1075" s="37"/>
    </row>
    <row r="1076" spans="1:209" s="39" customFormat="1" x14ac:dyDescent="0.25">
      <c r="A1076" s="50"/>
      <c r="B1076" s="124"/>
      <c r="C1076" s="125"/>
      <c r="D1076" s="20"/>
      <c r="E1076" s="20"/>
      <c r="F1076" s="20"/>
      <c r="G1076" s="37"/>
      <c r="H1076" s="37"/>
      <c r="I1076" s="37"/>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c r="AJ1076" s="37"/>
      <c r="AK1076" s="37"/>
      <c r="AL1076" s="37"/>
      <c r="AM1076" s="37"/>
      <c r="AN1076" s="37"/>
      <c r="AO1076" s="37"/>
      <c r="AP1076" s="37"/>
      <c r="AQ1076" s="37"/>
      <c r="AR1076" s="37"/>
      <c r="AS1076" s="37"/>
      <c r="AT1076" s="37"/>
      <c r="AU1076" s="37"/>
      <c r="AV1076" s="37"/>
      <c r="AW1076" s="37"/>
      <c r="AX1076" s="37"/>
      <c r="AY1076" s="37"/>
      <c r="AZ1076" s="37"/>
      <c r="BA1076" s="37"/>
      <c r="BB1076" s="37"/>
      <c r="BC1076" s="37"/>
      <c r="BD1076" s="37"/>
      <c r="BE1076" s="37"/>
      <c r="BF1076" s="37"/>
      <c r="BG1076" s="37"/>
      <c r="BH1076" s="37"/>
      <c r="BI1076" s="37"/>
      <c r="BJ1076" s="37"/>
      <c r="BK1076" s="37"/>
      <c r="BL1076" s="37"/>
      <c r="BM1076" s="37"/>
      <c r="BN1076" s="37"/>
      <c r="BO1076" s="37"/>
      <c r="BP1076" s="37"/>
      <c r="BQ1076" s="37"/>
      <c r="BR1076" s="37"/>
      <c r="BS1076" s="37"/>
      <c r="BT1076" s="37"/>
      <c r="BU1076" s="37"/>
      <c r="BV1076" s="37"/>
      <c r="BW1076" s="37"/>
      <c r="BX1076" s="37"/>
      <c r="BY1076" s="37"/>
      <c r="BZ1076" s="37"/>
      <c r="CA1076" s="37"/>
      <c r="CB1076" s="37"/>
      <c r="CC1076" s="37"/>
      <c r="CD1076" s="37"/>
      <c r="CE1076" s="37"/>
      <c r="CF1076" s="37"/>
      <c r="CG1076" s="37"/>
      <c r="CH1076" s="37"/>
      <c r="CI1076" s="37"/>
      <c r="CJ1076" s="37"/>
      <c r="CK1076" s="37"/>
      <c r="CL1076" s="37"/>
      <c r="CM1076" s="37"/>
      <c r="CN1076" s="37"/>
      <c r="CO1076" s="37"/>
      <c r="CP1076" s="37"/>
      <c r="CQ1076" s="37"/>
      <c r="CR1076" s="37"/>
      <c r="CS1076" s="37"/>
      <c r="CT1076" s="37"/>
      <c r="CU1076" s="37"/>
      <c r="CV1076" s="37"/>
      <c r="CW1076" s="37"/>
      <c r="CX1076" s="37"/>
      <c r="CY1076" s="37"/>
      <c r="CZ1076" s="37"/>
      <c r="DA1076" s="37"/>
      <c r="DB1076" s="37"/>
      <c r="DC1076" s="37"/>
      <c r="DD1076" s="37"/>
      <c r="DE1076" s="37"/>
      <c r="DF1076" s="37"/>
      <c r="DG1076" s="37"/>
      <c r="DH1076" s="37"/>
      <c r="DI1076" s="37"/>
      <c r="DJ1076" s="37"/>
      <c r="DK1076" s="37"/>
      <c r="DL1076" s="37"/>
      <c r="DM1076" s="37"/>
      <c r="DN1076" s="37"/>
      <c r="DO1076" s="37"/>
      <c r="DP1076" s="37"/>
      <c r="DQ1076" s="37"/>
      <c r="DR1076" s="37"/>
      <c r="DS1076" s="37"/>
      <c r="DT1076" s="37"/>
      <c r="DU1076" s="37"/>
      <c r="DV1076" s="37"/>
      <c r="DW1076" s="37"/>
      <c r="DX1076" s="37"/>
      <c r="DY1076" s="37"/>
      <c r="DZ1076" s="37"/>
      <c r="EA1076" s="37"/>
      <c r="EB1076" s="37"/>
      <c r="EC1076" s="37"/>
      <c r="ED1076" s="37"/>
      <c r="EE1076" s="37"/>
      <c r="EF1076" s="37"/>
      <c r="EG1076" s="37"/>
      <c r="EH1076" s="37"/>
      <c r="EI1076" s="37"/>
      <c r="EJ1076" s="37"/>
      <c r="EK1076" s="37"/>
      <c r="EL1076" s="37"/>
      <c r="EM1076" s="37"/>
      <c r="EN1076" s="37"/>
      <c r="EO1076" s="37"/>
      <c r="EP1076" s="37"/>
      <c r="EQ1076" s="37"/>
      <c r="ER1076" s="37"/>
      <c r="ES1076" s="37"/>
      <c r="ET1076" s="37"/>
      <c r="EU1076" s="37"/>
      <c r="EV1076" s="37"/>
      <c r="EW1076" s="37"/>
      <c r="EX1076" s="37"/>
      <c r="EY1076" s="37"/>
      <c r="EZ1076" s="37"/>
      <c r="FA1076" s="37"/>
      <c r="FB1076" s="37"/>
      <c r="FC1076" s="37"/>
      <c r="FD1076" s="37"/>
      <c r="FE1076" s="37"/>
      <c r="FF1076" s="37"/>
      <c r="FG1076" s="37"/>
      <c r="FH1076" s="37"/>
      <c r="FI1076" s="37"/>
      <c r="FJ1076" s="37"/>
      <c r="FK1076" s="37"/>
      <c r="FL1076" s="37"/>
      <c r="FM1076" s="37"/>
      <c r="FN1076" s="37"/>
      <c r="FO1076" s="37"/>
      <c r="FP1076" s="37"/>
      <c r="FQ1076" s="37"/>
      <c r="FR1076" s="37"/>
      <c r="FS1076" s="37"/>
      <c r="FT1076" s="37"/>
      <c r="FU1076" s="37"/>
      <c r="FV1076" s="37"/>
      <c r="FW1076" s="37"/>
      <c r="FX1076" s="37"/>
      <c r="FY1076" s="37"/>
      <c r="FZ1076" s="37"/>
      <c r="GA1076" s="37"/>
      <c r="GB1076" s="37"/>
      <c r="GC1076" s="37"/>
      <c r="GD1076" s="37"/>
      <c r="GE1076" s="37"/>
      <c r="GF1076" s="37"/>
      <c r="GG1076" s="37"/>
      <c r="GH1076" s="37"/>
      <c r="GI1076" s="37"/>
      <c r="GJ1076" s="37"/>
      <c r="GK1076" s="37"/>
      <c r="GL1076" s="37"/>
      <c r="GM1076" s="37"/>
      <c r="GN1076" s="37"/>
      <c r="GO1076" s="37"/>
      <c r="GP1076" s="37"/>
      <c r="GQ1076" s="37"/>
      <c r="GR1076" s="37"/>
      <c r="GS1076" s="37"/>
      <c r="GT1076" s="37"/>
      <c r="GU1076" s="37"/>
      <c r="GV1076" s="37"/>
      <c r="GW1076" s="37"/>
      <c r="GX1076" s="37"/>
      <c r="GY1076" s="37"/>
      <c r="GZ1076" s="37"/>
      <c r="HA1076" s="37"/>
    </row>
    <row r="1077" spans="1:209" s="39" customFormat="1" x14ac:dyDescent="0.25">
      <c r="A1077" s="50"/>
      <c r="B1077" s="124"/>
      <c r="C1077" s="125"/>
      <c r="D1077" s="20"/>
      <c r="E1077" s="20"/>
      <c r="F1077" s="20"/>
      <c r="G1077" s="37"/>
      <c r="H1077" s="37"/>
      <c r="I1077" s="37"/>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7"/>
      <c r="AF1077" s="37"/>
      <c r="AG1077" s="37"/>
      <c r="AH1077" s="37"/>
      <c r="AI1077" s="37"/>
      <c r="AJ1077" s="37"/>
      <c r="AK1077" s="37"/>
      <c r="AL1077" s="37"/>
      <c r="AM1077" s="37"/>
      <c r="AN1077" s="37"/>
      <c r="AO1077" s="37"/>
      <c r="AP1077" s="37"/>
      <c r="AQ1077" s="37"/>
      <c r="AR1077" s="37"/>
      <c r="AS1077" s="37"/>
      <c r="AT1077" s="37"/>
      <c r="AU1077" s="37"/>
      <c r="AV1077" s="37"/>
      <c r="AW1077" s="37"/>
      <c r="AX1077" s="37"/>
      <c r="AY1077" s="37"/>
      <c r="AZ1077" s="37"/>
      <c r="BA1077" s="37"/>
      <c r="BB1077" s="37"/>
      <c r="BC1077" s="37"/>
      <c r="BD1077" s="37"/>
      <c r="BE1077" s="37"/>
      <c r="BF1077" s="37"/>
      <c r="BG1077" s="37"/>
      <c r="BH1077" s="37"/>
      <c r="BI1077" s="37"/>
      <c r="BJ1077" s="37"/>
      <c r="BK1077" s="37"/>
      <c r="BL1077" s="37"/>
      <c r="BM1077" s="37"/>
      <c r="BN1077" s="37"/>
      <c r="BO1077" s="37"/>
      <c r="BP1077" s="37"/>
      <c r="BQ1077" s="37"/>
      <c r="BR1077" s="37"/>
      <c r="BS1077" s="37"/>
      <c r="BT1077" s="37"/>
      <c r="BU1077" s="37"/>
      <c r="BV1077" s="37"/>
      <c r="BW1077" s="37"/>
      <c r="BX1077" s="37"/>
      <c r="BY1077" s="37"/>
      <c r="BZ1077" s="37"/>
      <c r="CA1077" s="37"/>
      <c r="CB1077" s="37"/>
      <c r="CC1077" s="37"/>
      <c r="CD1077" s="37"/>
      <c r="CE1077" s="37"/>
      <c r="CF1077" s="37"/>
      <c r="CG1077" s="37"/>
      <c r="CH1077" s="37"/>
      <c r="CI1077" s="37"/>
      <c r="CJ1077" s="37"/>
      <c r="CK1077" s="37"/>
      <c r="CL1077" s="37"/>
      <c r="CM1077" s="37"/>
      <c r="CN1077" s="37"/>
      <c r="CO1077" s="37"/>
      <c r="CP1077" s="37"/>
      <c r="CQ1077" s="37"/>
      <c r="CR1077" s="37"/>
      <c r="CS1077" s="37"/>
      <c r="CT1077" s="37"/>
      <c r="CU1077" s="37"/>
      <c r="CV1077" s="37"/>
      <c r="CW1077" s="37"/>
      <c r="CX1077" s="37"/>
      <c r="CY1077" s="37"/>
      <c r="CZ1077" s="37"/>
      <c r="DA1077" s="37"/>
      <c r="DB1077" s="37"/>
      <c r="DC1077" s="37"/>
      <c r="DD1077" s="37"/>
      <c r="DE1077" s="37"/>
      <c r="DF1077" s="37"/>
      <c r="DG1077" s="37"/>
      <c r="DH1077" s="37"/>
      <c r="DI1077" s="37"/>
      <c r="DJ1077" s="37"/>
      <c r="DK1077" s="37"/>
      <c r="DL1077" s="37"/>
      <c r="DM1077" s="37"/>
      <c r="DN1077" s="37"/>
      <c r="DO1077" s="37"/>
      <c r="DP1077" s="37"/>
      <c r="DQ1077" s="37"/>
      <c r="DR1077" s="37"/>
      <c r="DS1077" s="37"/>
      <c r="DT1077" s="37"/>
      <c r="DU1077" s="37"/>
      <c r="DV1077" s="37"/>
      <c r="DW1077" s="37"/>
      <c r="DX1077" s="37"/>
      <c r="DY1077" s="37"/>
      <c r="DZ1077" s="37"/>
      <c r="EA1077" s="37"/>
      <c r="EB1077" s="37"/>
      <c r="EC1077" s="37"/>
      <c r="ED1077" s="37"/>
      <c r="EE1077" s="37"/>
      <c r="EF1077" s="37"/>
      <c r="EG1077" s="37"/>
      <c r="EH1077" s="37"/>
      <c r="EI1077" s="37"/>
      <c r="EJ1077" s="37"/>
      <c r="EK1077" s="37"/>
      <c r="EL1077" s="37"/>
      <c r="EM1077" s="37"/>
      <c r="EN1077" s="37"/>
      <c r="EO1077" s="37"/>
      <c r="EP1077" s="37"/>
      <c r="EQ1077" s="37"/>
      <c r="ER1077" s="37"/>
      <c r="ES1077" s="37"/>
      <c r="ET1077" s="37"/>
      <c r="EU1077" s="37"/>
      <c r="EV1077" s="37"/>
      <c r="EW1077" s="37"/>
      <c r="EX1077" s="37"/>
      <c r="EY1077" s="37"/>
      <c r="EZ1077" s="37"/>
      <c r="FA1077" s="37"/>
      <c r="FB1077" s="37"/>
      <c r="FC1077" s="37"/>
      <c r="FD1077" s="37"/>
      <c r="FE1077" s="37"/>
      <c r="FF1077" s="37"/>
      <c r="FG1077" s="37"/>
      <c r="FH1077" s="37"/>
      <c r="FI1077" s="37"/>
      <c r="FJ1077" s="37"/>
      <c r="FK1077" s="37"/>
      <c r="FL1077" s="37"/>
      <c r="FM1077" s="37"/>
      <c r="FN1077" s="37"/>
      <c r="FO1077" s="37"/>
      <c r="FP1077" s="37"/>
      <c r="FQ1077" s="37"/>
      <c r="FR1077" s="37"/>
      <c r="FS1077" s="37"/>
      <c r="FT1077" s="37"/>
      <c r="FU1077" s="37"/>
      <c r="FV1077" s="37"/>
      <c r="FW1077" s="37"/>
      <c r="FX1077" s="37"/>
      <c r="FY1077" s="37"/>
      <c r="FZ1077" s="37"/>
      <c r="GA1077" s="37"/>
      <c r="GB1077" s="37"/>
      <c r="GC1077" s="37"/>
      <c r="GD1077" s="37"/>
      <c r="GE1077" s="37"/>
      <c r="GF1077" s="37"/>
      <c r="GG1077" s="37"/>
      <c r="GH1077" s="37"/>
      <c r="GI1077" s="37"/>
      <c r="GJ1077" s="37"/>
      <c r="GK1077" s="37"/>
      <c r="GL1077" s="37"/>
      <c r="GM1077" s="37"/>
      <c r="GN1077" s="37"/>
      <c r="GO1077" s="37"/>
      <c r="GP1077" s="37"/>
      <c r="GQ1077" s="37"/>
      <c r="GR1077" s="37"/>
      <c r="GS1077" s="37"/>
      <c r="GT1077" s="37"/>
      <c r="GU1077" s="37"/>
      <c r="GV1077" s="37"/>
      <c r="GW1077" s="37"/>
      <c r="GX1077" s="37"/>
      <c r="GY1077" s="37"/>
      <c r="GZ1077" s="37"/>
      <c r="HA1077" s="37"/>
    </row>
    <row r="1078" spans="1:209" s="39" customFormat="1" x14ac:dyDescent="0.25">
      <c r="A1078" s="50"/>
      <c r="B1078" s="124"/>
      <c r="C1078" s="125"/>
      <c r="D1078" s="20"/>
      <c r="E1078" s="20"/>
      <c r="F1078" s="20"/>
      <c r="G1078" s="37"/>
      <c r="H1078" s="37"/>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7"/>
      <c r="AJ1078" s="37"/>
      <c r="AK1078" s="37"/>
      <c r="AL1078" s="37"/>
      <c r="AM1078" s="37"/>
      <c r="AN1078" s="37"/>
      <c r="AO1078" s="37"/>
      <c r="AP1078" s="37"/>
      <c r="AQ1078" s="37"/>
      <c r="AR1078" s="37"/>
      <c r="AS1078" s="37"/>
      <c r="AT1078" s="37"/>
      <c r="AU1078" s="37"/>
      <c r="AV1078" s="37"/>
      <c r="AW1078" s="37"/>
      <c r="AX1078" s="37"/>
      <c r="AY1078" s="37"/>
      <c r="AZ1078" s="37"/>
      <c r="BA1078" s="37"/>
      <c r="BB1078" s="37"/>
      <c r="BC1078" s="37"/>
      <c r="BD1078" s="37"/>
      <c r="BE1078" s="37"/>
      <c r="BF1078" s="37"/>
      <c r="BG1078" s="37"/>
      <c r="BH1078" s="37"/>
      <c r="BI1078" s="37"/>
      <c r="BJ1078" s="37"/>
      <c r="BK1078" s="37"/>
      <c r="BL1078" s="37"/>
      <c r="BM1078" s="37"/>
      <c r="BN1078" s="37"/>
      <c r="BO1078" s="37"/>
      <c r="BP1078" s="37"/>
      <c r="BQ1078" s="37"/>
      <c r="BR1078" s="37"/>
      <c r="BS1078" s="37"/>
      <c r="BT1078" s="37"/>
      <c r="BU1078" s="37"/>
      <c r="BV1078" s="37"/>
      <c r="BW1078" s="37"/>
      <c r="BX1078" s="37"/>
      <c r="BY1078" s="37"/>
      <c r="BZ1078" s="37"/>
      <c r="CA1078" s="37"/>
      <c r="CB1078" s="37"/>
      <c r="CC1078" s="37"/>
      <c r="CD1078" s="37"/>
      <c r="CE1078" s="37"/>
      <c r="CF1078" s="37"/>
      <c r="CG1078" s="37"/>
      <c r="CH1078" s="37"/>
      <c r="CI1078" s="37"/>
      <c r="CJ1078" s="37"/>
      <c r="CK1078" s="37"/>
      <c r="CL1078" s="37"/>
      <c r="CM1078" s="37"/>
      <c r="CN1078" s="37"/>
      <c r="CO1078" s="37"/>
      <c r="CP1078" s="37"/>
      <c r="CQ1078" s="37"/>
      <c r="CR1078" s="37"/>
      <c r="CS1078" s="37"/>
      <c r="CT1078" s="37"/>
      <c r="CU1078" s="37"/>
      <c r="CV1078" s="37"/>
      <c r="CW1078" s="37"/>
      <c r="CX1078" s="37"/>
      <c r="CY1078" s="37"/>
      <c r="CZ1078" s="37"/>
      <c r="DA1078" s="37"/>
      <c r="DB1078" s="37"/>
      <c r="DC1078" s="37"/>
      <c r="DD1078" s="37"/>
      <c r="DE1078" s="37"/>
      <c r="DF1078" s="37"/>
      <c r="DG1078" s="37"/>
      <c r="DH1078" s="37"/>
      <c r="DI1078" s="37"/>
      <c r="DJ1078" s="37"/>
      <c r="DK1078" s="37"/>
      <c r="DL1078" s="37"/>
      <c r="DM1078" s="37"/>
      <c r="DN1078" s="37"/>
      <c r="DO1078" s="37"/>
      <c r="DP1078" s="37"/>
      <c r="DQ1078" s="37"/>
      <c r="DR1078" s="37"/>
      <c r="DS1078" s="37"/>
      <c r="DT1078" s="37"/>
      <c r="DU1078" s="37"/>
      <c r="DV1078" s="37"/>
      <c r="DW1078" s="37"/>
      <c r="DX1078" s="37"/>
      <c r="DY1078" s="37"/>
      <c r="DZ1078" s="37"/>
      <c r="EA1078" s="37"/>
      <c r="EB1078" s="37"/>
      <c r="EC1078" s="37"/>
      <c r="ED1078" s="37"/>
      <c r="EE1078" s="37"/>
      <c r="EF1078" s="37"/>
      <c r="EG1078" s="37"/>
      <c r="EH1078" s="37"/>
      <c r="EI1078" s="37"/>
      <c r="EJ1078" s="37"/>
      <c r="EK1078" s="37"/>
      <c r="EL1078" s="37"/>
      <c r="EM1078" s="37"/>
      <c r="EN1078" s="37"/>
      <c r="EO1078" s="37"/>
      <c r="EP1078" s="37"/>
      <c r="EQ1078" s="37"/>
      <c r="ER1078" s="37"/>
      <c r="ES1078" s="37"/>
      <c r="ET1078" s="37"/>
      <c r="EU1078" s="37"/>
      <c r="EV1078" s="37"/>
      <c r="EW1078" s="37"/>
      <c r="EX1078" s="37"/>
      <c r="EY1078" s="37"/>
      <c r="EZ1078" s="37"/>
      <c r="FA1078" s="37"/>
      <c r="FB1078" s="37"/>
      <c r="FC1078" s="37"/>
      <c r="FD1078" s="37"/>
      <c r="FE1078" s="37"/>
      <c r="FF1078" s="37"/>
      <c r="FG1078" s="37"/>
      <c r="FH1078" s="37"/>
      <c r="FI1078" s="37"/>
      <c r="FJ1078" s="37"/>
      <c r="FK1078" s="37"/>
      <c r="FL1078" s="37"/>
      <c r="FM1078" s="37"/>
      <c r="FN1078" s="37"/>
      <c r="FO1078" s="37"/>
      <c r="FP1078" s="37"/>
      <c r="FQ1078" s="37"/>
      <c r="FR1078" s="37"/>
      <c r="FS1078" s="37"/>
      <c r="FT1078" s="37"/>
      <c r="FU1078" s="37"/>
      <c r="FV1078" s="37"/>
      <c r="FW1078" s="37"/>
      <c r="FX1078" s="37"/>
      <c r="FY1078" s="37"/>
      <c r="FZ1078" s="37"/>
      <c r="GA1078" s="37"/>
      <c r="GB1078" s="37"/>
      <c r="GC1078" s="37"/>
      <c r="GD1078" s="37"/>
      <c r="GE1078" s="37"/>
      <c r="GF1078" s="37"/>
      <c r="GG1078" s="37"/>
      <c r="GH1078" s="37"/>
      <c r="GI1078" s="37"/>
      <c r="GJ1078" s="37"/>
      <c r="GK1078" s="37"/>
      <c r="GL1078" s="37"/>
      <c r="GM1078" s="37"/>
      <c r="GN1078" s="37"/>
      <c r="GO1078" s="37"/>
      <c r="GP1078" s="37"/>
      <c r="GQ1078" s="37"/>
      <c r="GR1078" s="37"/>
      <c r="GS1078" s="37"/>
      <c r="GT1078" s="37"/>
      <c r="GU1078" s="37"/>
      <c r="GV1078" s="37"/>
      <c r="GW1078" s="37"/>
      <c r="GX1078" s="37"/>
      <c r="GY1078" s="37"/>
      <c r="GZ1078" s="37"/>
      <c r="HA1078" s="37"/>
    </row>
    <row r="1079" spans="1:209" s="39" customFormat="1" x14ac:dyDescent="0.25">
      <c r="A1079" s="50"/>
      <c r="B1079" s="124"/>
      <c r="C1079" s="125"/>
      <c r="D1079" s="20"/>
      <c r="E1079" s="20"/>
      <c r="F1079" s="20"/>
      <c r="G1079" s="37"/>
      <c r="H1079" s="37"/>
      <c r="I1079" s="37"/>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7"/>
      <c r="AF1079" s="37"/>
      <c r="AG1079" s="37"/>
      <c r="AH1079" s="37"/>
      <c r="AI1079" s="37"/>
      <c r="AJ1079" s="37"/>
      <c r="AK1079" s="37"/>
      <c r="AL1079" s="37"/>
      <c r="AM1079" s="37"/>
      <c r="AN1079" s="37"/>
      <c r="AO1079" s="37"/>
      <c r="AP1079" s="37"/>
      <c r="AQ1079" s="37"/>
      <c r="AR1079" s="37"/>
      <c r="AS1079" s="37"/>
      <c r="AT1079" s="37"/>
      <c r="AU1079" s="37"/>
      <c r="AV1079" s="37"/>
      <c r="AW1079" s="37"/>
      <c r="AX1079" s="37"/>
      <c r="AY1079" s="37"/>
      <c r="AZ1079" s="37"/>
      <c r="BA1079" s="37"/>
      <c r="BB1079" s="37"/>
      <c r="BC1079" s="37"/>
      <c r="BD1079" s="37"/>
      <c r="BE1079" s="37"/>
      <c r="BF1079" s="37"/>
      <c r="BG1079" s="37"/>
      <c r="BH1079" s="37"/>
      <c r="BI1079" s="37"/>
      <c r="BJ1079" s="37"/>
      <c r="BK1079" s="37"/>
      <c r="BL1079" s="37"/>
      <c r="BM1079" s="37"/>
      <c r="BN1079" s="37"/>
      <c r="BO1079" s="37"/>
      <c r="BP1079" s="37"/>
      <c r="BQ1079" s="37"/>
      <c r="BR1079" s="37"/>
      <c r="BS1079" s="37"/>
      <c r="BT1079" s="37"/>
      <c r="BU1079" s="37"/>
      <c r="BV1079" s="37"/>
      <c r="BW1079" s="37"/>
      <c r="BX1079" s="37"/>
      <c r="BY1079" s="37"/>
      <c r="BZ1079" s="37"/>
      <c r="CA1079" s="37"/>
      <c r="CB1079" s="37"/>
      <c r="CC1079" s="37"/>
      <c r="CD1079" s="37"/>
      <c r="CE1079" s="37"/>
      <c r="CF1079" s="37"/>
      <c r="CG1079" s="37"/>
      <c r="CH1079" s="37"/>
      <c r="CI1079" s="37"/>
      <c r="CJ1079" s="37"/>
      <c r="CK1079" s="37"/>
      <c r="CL1079" s="37"/>
      <c r="CM1079" s="37"/>
      <c r="CN1079" s="37"/>
      <c r="CO1079" s="37"/>
      <c r="CP1079" s="37"/>
      <c r="CQ1079" s="37"/>
      <c r="CR1079" s="37"/>
      <c r="CS1079" s="37"/>
      <c r="CT1079" s="37"/>
      <c r="CU1079" s="37"/>
      <c r="CV1079" s="37"/>
      <c r="CW1079" s="37"/>
      <c r="CX1079" s="37"/>
      <c r="CY1079" s="37"/>
      <c r="CZ1079" s="37"/>
      <c r="DA1079" s="37"/>
      <c r="DB1079" s="37"/>
      <c r="DC1079" s="37"/>
      <c r="DD1079" s="37"/>
      <c r="DE1079" s="37"/>
      <c r="DF1079" s="37"/>
      <c r="DG1079" s="37"/>
      <c r="DH1079" s="37"/>
      <c r="DI1079" s="37"/>
      <c r="DJ1079" s="37"/>
      <c r="DK1079" s="37"/>
      <c r="DL1079" s="37"/>
      <c r="DM1079" s="37"/>
      <c r="DN1079" s="37"/>
      <c r="DO1079" s="37"/>
      <c r="DP1079" s="37"/>
      <c r="DQ1079" s="37"/>
      <c r="DR1079" s="37"/>
      <c r="DS1079" s="37"/>
      <c r="DT1079" s="37"/>
      <c r="DU1079" s="37"/>
      <c r="DV1079" s="37"/>
      <c r="DW1079" s="37"/>
      <c r="DX1079" s="37"/>
      <c r="DY1079" s="37"/>
      <c r="DZ1079" s="37"/>
      <c r="EA1079" s="37"/>
      <c r="EB1079" s="37"/>
      <c r="EC1079" s="37"/>
      <c r="ED1079" s="37"/>
      <c r="EE1079" s="37"/>
      <c r="EF1079" s="37"/>
      <c r="EG1079" s="37"/>
      <c r="EH1079" s="37"/>
      <c r="EI1079" s="37"/>
      <c r="EJ1079" s="37"/>
      <c r="EK1079" s="37"/>
      <c r="EL1079" s="37"/>
      <c r="EM1079" s="37"/>
      <c r="EN1079" s="37"/>
      <c r="EO1079" s="37"/>
      <c r="EP1079" s="37"/>
      <c r="EQ1079" s="37"/>
      <c r="ER1079" s="37"/>
      <c r="ES1079" s="37"/>
      <c r="ET1079" s="37"/>
      <c r="EU1079" s="37"/>
      <c r="EV1079" s="37"/>
      <c r="EW1079" s="37"/>
      <c r="EX1079" s="37"/>
      <c r="EY1079" s="37"/>
      <c r="EZ1079" s="37"/>
      <c r="FA1079" s="37"/>
      <c r="FB1079" s="37"/>
      <c r="FC1079" s="37"/>
      <c r="FD1079" s="37"/>
      <c r="FE1079" s="37"/>
      <c r="FF1079" s="37"/>
      <c r="FG1079" s="37"/>
      <c r="FH1079" s="37"/>
      <c r="FI1079" s="37"/>
      <c r="FJ1079" s="37"/>
      <c r="FK1079" s="37"/>
      <c r="FL1079" s="37"/>
      <c r="FM1079" s="37"/>
      <c r="FN1079" s="37"/>
      <c r="FO1079" s="37"/>
      <c r="FP1079" s="37"/>
      <c r="FQ1079" s="37"/>
      <c r="FR1079" s="37"/>
      <c r="FS1079" s="37"/>
      <c r="FT1079" s="37"/>
      <c r="FU1079" s="37"/>
      <c r="FV1079" s="37"/>
      <c r="FW1079" s="37"/>
      <c r="FX1079" s="37"/>
      <c r="FY1079" s="37"/>
      <c r="FZ1079" s="37"/>
      <c r="GA1079" s="37"/>
      <c r="GB1079" s="37"/>
      <c r="GC1079" s="37"/>
      <c r="GD1079" s="37"/>
      <c r="GE1079" s="37"/>
      <c r="GF1079" s="37"/>
      <c r="GG1079" s="37"/>
      <c r="GH1079" s="37"/>
      <c r="GI1079" s="37"/>
      <c r="GJ1079" s="37"/>
      <c r="GK1079" s="37"/>
      <c r="GL1079" s="37"/>
      <c r="GM1079" s="37"/>
      <c r="GN1079" s="37"/>
      <c r="GO1079" s="37"/>
      <c r="GP1079" s="37"/>
      <c r="GQ1079" s="37"/>
      <c r="GR1079" s="37"/>
      <c r="GS1079" s="37"/>
      <c r="GT1079" s="37"/>
      <c r="GU1079" s="37"/>
      <c r="GV1079" s="37"/>
      <c r="GW1079" s="37"/>
      <c r="GX1079" s="37"/>
      <c r="GY1079" s="37"/>
      <c r="GZ1079" s="37"/>
      <c r="HA1079" s="37"/>
    </row>
    <row r="1080" spans="1:209" s="39" customFormat="1" x14ac:dyDescent="0.25">
      <c r="A1080" s="50"/>
      <c r="B1080" s="124"/>
      <c r="C1080" s="125"/>
      <c r="D1080" s="20"/>
      <c r="E1080" s="20"/>
      <c r="F1080" s="20"/>
      <c r="G1080" s="37"/>
      <c r="H1080" s="37"/>
      <c r="I1080" s="37"/>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c r="AJ1080" s="37"/>
      <c r="AK1080" s="37"/>
      <c r="AL1080" s="37"/>
      <c r="AM1080" s="37"/>
      <c r="AN1080" s="37"/>
      <c r="AO1080" s="37"/>
      <c r="AP1080" s="37"/>
      <c r="AQ1080" s="37"/>
      <c r="AR1080" s="37"/>
      <c r="AS1080" s="37"/>
      <c r="AT1080" s="37"/>
      <c r="AU1080" s="37"/>
      <c r="AV1080" s="37"/>
      <c r="AW1080" s="37"/>
      <c r="AX1080" s="37"/>
      <c r="AY1080" s="37"/>
      <c r="AZ1080" s="37"/>
      <c r="BA1080" s="37"/>
      <c r="BB1080" s="37"/>
      <c r="BC1080" s="37"/>
      <c r="BD1080" s="37"/>
      <c r="BE1080" s="37"/>
      <c r="BF1080" s="37"/>
      <c r="BG1080" s="37"/>
      <c r="BH1080" s="37"/>
      <c r="BI1080" s="37"/>
      <c r="BJ1080" s="37"/>
      <c r="BK1080" s="37"/>
      <c r="BL1080" s="37"/>
      <c r="BM1080" s="37"/>
      <c r="BN1080" s="37"/>
      <c r="BO1080" s="37"/>
      <c r="BP1080" s="37"/>
      <c r="BQ1080" s="37"/>
      <c r="BR1080" s="37"/>
      <c r="BS1080" s="37"/>
      <c r="BT1080" s="37"/>
      <c r="BU1080" s="37"/>
      <c r="BV1080" s="37"/>
      <c r="BW1080" s="37"/>
      <c r="BX1080" s="37"/>
      <c r="BY1080" s="37"/>
      <c r="BZ1080" s="37"/>
      <c r="CA1080" s="37"/>
      <c r="CB1080" s="37"/>
      <c r="CC1080" s="37"/>
      <c r="CD1080" s="37"/>
      <c r="CE1080" s="37"/>
      <c r="CF1080" s="37"/>
      <c r="CG1080" s="37"/>
      <c r="CH1080" s="37"/>
      <c r="CI1080" s="37"/>
      <c r="CJ1080" s="37"/>
      <c r="CK1080" s="37"/>
      <c r="CL1080" s="37"/>
      <c r="CM1080" s="37"/>
      <c r="CN1080" s="37"/>
      <c r="CO1080" s="37"/>
      <c r="CP1080" s="37"/>
      <c r="CQ1080" s="37"/>
      <c r="CR1080" s="37"/>
      <c r="CS1080" s="37"/>
      <c r="CT1080" s="37"/>
      <c r="CU1080" s="37"/>
      <c r="CV1080" s="37"/>
      <c r="CW1080" s="37"/>
      <c r="CX1080" s="37"/>
      <c r="CY1080" s="37"/>
      <c r="CZ1080" s="37"/>
      <c r="DA1080" s="37"/>
      <c r="DB1080" s="37"/>
      <c r="DC1080" s="37"/>
      <c r="DD1080" s="37"/>
      <c r="DE1080" s="37"/>
      <c r="DF1080" s="37"/>
      <c r="DG1080" s="37"/>
      <c r="DH1080" s="37"/>
      <c r="DI1080" s="37"/>
      <c r="DJ1080" s="37"/>
      <c r="DK1080" s="37"/>
      <c r="DL1080" s="37"/>
      <c r="DM1080" s="37"/>
      <c r="DN1080" s="37"/>
      <c r="DO1080" s="37"/>
      <c r="DP1080" s="37"/>
      <c r="DQ1080" s="37"/>
      <c r="DR1080" s="37"/>
      <c r="DS1080" s="37"/>
      <c r="DT1080" s="37"/>
      <c r="DU1080" s="37"/>
      <c r="DV1080" s="37"/>
      <c r="DW1080" s="37"/>
      <c r="DX1080" s="37"/>
      <c r="DY1080" s="37"/>
      <c r="DZ1080" s="37"/>
      <c r="EA1080" s="37"/>
      <c r="EB1080" s="37"/>
      <c r="EC1080" s="37"/>
      <c r="ED1080" s="37"/>
      <c r="EE1080" s="37"/>
      <c r="EF1080" s="37"/>
      <c r="EG1080" s="37"/>
      <c r="EH1080" s="37"/>
      <c r="EI1080" s="37"/>
      <c r="EJ1080" s="37"/>
      <c r="EK1080" s="37"/>
      <c r="EL1080" s="37"/>
      <c r="EM1080" s="37"/>
      <c r="EN1080" s="37"/>
      <c r="EO1080" s="37"/>
      <c r="EP1080" s="37"/>
      <c r="EQ1080" s="37"/>
      <c r="ER1080" s="37"/>
      <c r="ES1080" s="37"/>
      <c r="ET1080" s="37"/>
      <c r="EU1080" s="37"/>
      <c r="EV1080" s="37"/>
      <c r="EW1080" s="37"/>
      <c r="EX1080" s="37"/>
      <c r="EY1080" s="37"/>
      <c r="EZ1080" s="37"/>
      <c r="FA1080" s="37"/>
      <c r="FB1080" s="37"/>
      <c r="FC1080" s="37"/>
      <c r="FD1080" s="37"/>
      <c r="FE1080" s="37"/>
      <c r="FF1080" s="37"/>
      <c r="FG1080" s="37"/>
      <c r="FH1080" s="37"/>
      <c r="FI1080" s="37"/>
      <c r="FJ1080" s="37"/>
      <c r="FK1080" s="37"/>
      <c r="FL1080" s="37"/>
      <c r="FM1080" s="37"/>
      <c r="FN1080" s="37"/>
      <c r="FO1080" s="37"/>
      <c r="FP1080" s="37"/>
      <c r="FQ1080" s="37"/>
      <c r="FR1080" s="37"/>
      <c r="FS1080" s="37"/>
      <c r="FT1080" s="37"/>
      <c r="FU1080" s="37"/>
      <c r="FV1080" s="37"/>
      <c r="FW1080" s="37"/>
      <c r="FX1080" s="37"/>
      <c r="FY1080" s="37"/>
      <c r="FZ1080" s="37"/>
      <c r="GA1080" s="37"/>
      <c r="GB1080" s="37"/>
      <c r="GC1080" s="37"/>
      <c r="GD1080" s="37"/>
      <c r="GE1080" s="37"/>
      <c r="GF1080" s="37"/>
      <c r="GG1080" s="37"/>
      <c r="GH1080" s="37"/>
      <c r="GI1080" s="37"/>
      <c r="GJ1080" s="37"/>
      <c r="GK1080" s="37"/>
      <c r="GL1080" s="37"/>
      <c r="GM1080" s="37"/>
      <c r="GN1080" s="37"/>
      <c r="GO1080" s="37"/>
      <c r="GP1080" s="37"/>
      <c r="GQ1080" s="37"/>
      <c r="GR1080" s="37"/>
      <c r="GS1080" s="37"/>
      <c r="GT1080" s="37"/>
      <c r="GU1080" s="37"/>
      <c r="GV1080" s="37"/>
      <c r="GW1080" s="37"/>
      <c r="GX1080" s="37"/>
      <c r="GY1080" s="37"/>
      <c r="GZ1080" s="37"/>
      <c r="HA1080" s="37"/>
    </row>
    <row r="1081" spans="1:209" s="39" customFormat="1" x14ac:dyDescent="0.25">
      <c r="A1081" s="50"/>
      <c r="B1081" s="124"/>
      <c r="C1081" s="125"/>
      <c r="D1081" s="20"/>
      <c r="E1081" s="20"/>
      <c r="F1081" s="20"/>
      <c r="G1081" s="37"/>
      <c r="H1081" s="37"/>
      <c r="I1081" s="37"/>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c r="AJ1081" s="37"/>
      <c r="AK1081" s="37"/>
      <c r="AL1081" s="37"/>
      <c r="AM1081" s="37"/>
      <c r="AN1081" s="37"/>
      <c r="AO1081" s="37"/>
      <c r="AP1081" s="37"/>
      <c r="AQ1081" s="37"/>
      <c r="AR1081" s="37"/>
      <c r="AS1081" s="37"/>
      <c r="AT1081" s="37"/>
      <c r="AU1081" s="37"/>
      <c r="AV1081" s="37"/>
      <c r="AW1081" s="37"/>
      <c r="AX1081" s="37"/>
      <c r="AY1081" s="37"/>
      <c r="AZ1081" s="37"/>
      <c r="BA1081" s="37"/>
      <c r="BB1081" s="37"/>
      <c r="BC1081" s="37"/>
      <c r="BD1081" s="37"/>
      <c r="BE1081" s="37"/>
      <c r="BF1081" s="37"/>
      <c r="BG1081" s="37"/>
      <c r="BH1081" s="37"/>
      <c r="BI1081" s="37"/>
      <c r="BJ1081" s="37"/>
      <c r="BK1081" s="37"/>
      <c r="BL1081" s="37"/>
      <c r="BM1081" s="37"/>
      <c r="BN1081" s="37"/>
      <c r="BO1081" s="37"/>
      <c r="BP1081" s="37"/>
      <c r="BQ1081" s="37"/>
      <c r="BR1081" s="37"/>
      <c r="BS1081" s="37"/>
      <c r="BT1081" s="37"/>
      <c r="BU1081" s="37"/>
      <c r="BV1081" s="37"/>
      <c r="BW1081" s="37"/>
      <c r="BX1081" s="37"/>
      <c r="BY1081" s="37"/>
      <c r="BZ1081" s="37"/>
      <c r="CA1081" s="37"/>
      <c r="CB1081" s="37"/>
      <c r="CC1081" s="37"/>
      <c r="CD1081" s="37"/>
      <c r="CE1081" s="37"/>
      <c r="CF1081" s="37"/>
      <c r="CG1081" s="37"/>
      <c r="CH1081" s="37"/>
      <c r="CI1081" s="37"/>
      <c r="CJ1081" s="37"/>
      <c r="CK1081" s="37"/>
      <c r="CL1081" s="37"/>
      <c r="CM1081" s="37"/>
      <c r="CN1081" s="37"/>
      <c r="CO1081" s="37"/>
      <c r="CP1081" s="37"/>
      <c r="CQ1081" s="37"/>
      <c r="CR1081" s="37"/>
      <c r="CS1081" s="37"/>
      <c r="CT1081" s="37"/>
      <c r="CU1081" s="37"/>
      <c r="CV1081" s="37"/>
      <c r="CW1081" s="37"/>
      <c r="CX1081" s="37"/>
      <c r="CY1081" s="37"/>
      <c r="CZ1081" s="37"/>
      <c r="DA1081" s="37"/>
      <c r="DB1081" s="37"/>
      <c r="DC1081" s="37"/>
      <c r="DD1081" s="37"/>
      <c r="DE1081" s="37"/>
      <c r="DF1081" s="37"/>
      <c r="DG1081" s="37"/>
      <c r="DH1081" s="37"/>
      <c r="DI1081" s="37"/>
      <c r="DJ1081" s="37"/>
      <c r="DK1081" s="37"/>
      <c r="DL1081" s="37"/>
      <c r="DM1081" s="37"/>
      <c r="DN1081" s="37"/>
      <c r="DO1081" s="37"/>
      <c r="DP1081" s="37"/>
      <c r="DQ1081" s="37"/>
      <c r="DR1081" s="37"/>
      <c r="DS1081" s="37"/>
      <c r="DT1081" s="37"/>
      <c r="DU1081" s="37"/>
      <c r="DV1081" s="37"/>
      <c r="DW1081" s="37"/>
      <c r="DX1081" s="37"/>
      <c r="DY1081" s="37"/>
      <c r="DZ1081" s="37"/>
      <c r="EA1081" s="37"/>
      <c r="EB1081" s="37"/>
      <c r="EC1081" s="37"/>
      <c r="ED1081" s="37"/>
      <c r="EE1081" s="37"/>
      <c r="EF1081" s="37"/>
      <c r="EG1081" s="37"/>
      <c r="EH1081" s="37"/>
      <c r="EI1081" s="37"/>
      <c r="EJ1081" s="37"/>
      <c r="EK1081" s="37"/>
      <c r="EL1081" s="37"/>
      <c r="EM1081" s="37"/>
      <c r="EN1081" s="37"/>
      <c r="EO1081" s="37"/>
      <c r="EP1081" s="37"/>
      <c r="EQ1081" s="37"/>
      <c r="ER1081" s="37"/>
      <c r="ES1081" s="37"/>
      <c r="ET1081" s="37"/>
      <c r="EU1081" s="37"/>
      <c r="EV1081" s="37"/>
      <c r="EW1081" s="37"/>
      <c r="EX1081" s="37"/>
      <c r="EY1081" s="37"/>
      <c r="EZ1081" s="37"/>
      <c r="FA1081" s="37"/>
      <c r="FB1081" s="37"/>
      <c r="FC1081" s="37"/>
      <c r="FD1081" s="37"/>
      <c r="FE1081" s="37"/>
      <c r="FF1081" s="37"/>
      <c r="FG1081" s="37"/>
      <c r="FH1081" s="37"/>
      <c r="FI1081" s="37"/>
      <c r="FJ1081" s="37"/>
      <c r="FK1081" s="37"/>
      <c r="FL1081" s="37"/>
      <c r="FM1081" s="37"/>
      <c r="FN1081" s="37"/>
      <c r="FO1081" s="37"/>
      <c r="FP1081" s="37"/>
      <c r="FQ1081" s="37"/>
      <c r="FR1081" s="37"/>
      <c r="FS1081" s="37"/>
      <c r="FT1081" s="37"/>
      <c r="FU1081" s="37"/>
      <c r="FV1081" s="37"/>
      <c r="FW1081" s="37"/>
      <c r="FX1081" s="37"/>
      <c r="FY1081" s="37"/>
      <c r="FZ1081" s="37"/>
      <c r="GA1081" s="37"/>
      <c r="GB1081" s="37"/>
      <c r="GC1081" s="37"/>
      <c r="GD1081" s="37"/>
      <c r="GE1081" s="37"/>
      <c r="GF1081" s="37"/>
      <c r="GG1081" s="37"/>
      <c r="GH1081" s="37"/>
      <c r="GI1081" s="37"/>
      <c r="GJ1081" s="37"/>
      <c r="GK1081" s="37"/>
      <c r="GL1081" s="37"/>
      <c r="GM1081" s="37"/>
      <c r="GN1081" s="37"/>
      <c r="GO1081" s="37"/>
      <c r="GP1081" s="37"/>
      <c r="GQ1081" s="37"/>
      <c r="GR1081" s="37"/>
      <c r="GS1081" s="37"/>
      <c r="GT1081" s="37"/>
      <c r="GU1081" s="37"/>
      <c r="GV1081" s="37"/>
      <c r="GW1081" s="37"/>
      <c r="GX1081" s="37"/>
      <c r="GY1081" s="37"/>
      <c r="GZ1081" s="37"/>
      <c r="HA1081" s="37"/>
    </row>
    <row r="1082" spans="1:209" s="39" customFormat="1" x14ac:dyDescent="0.25">
      <c r="A1082" s="50"/>
      <c r="B1082" s="124"/>
      <c r="C1082" s="125"/>
      <c r="D1082" s="20"/>
      <c r="E1082" s="20"/>
      <c r="F1082" s="20"/>
      <c r="G1082" s="37"/>
      <c r="H1082" s="37"/>
      <c r="I1082" s="37"/>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7"/>
      <c r="AF1082" s="37"/>
      <c r="AG1082" s="37"/>
      <c r="AH1082" s="37"/>
      <c r="AI1082" s="37"/>
      <c r="AJ1082" s="37"/>
      <c r="AK1082" s="37"/>
      <c r="AL1082" s="37"/>
      <c r="AM1082" s="37"/>
      <c r="AN1082" s="37"/>
      <c r="AO1082" s="37"/>
      <c r="AP1082" s="37"/>
      <c r="AQ1082" s="37"/>
      <c r="AR1082" s="37"/>
      <c r="AS1082" s="37"/>
      <c r="AT1082" s="37"/>
      <c r="AU1082" s="37"/>
      <c r="AV1082" s="37"/>
      <c r="AW1082" s="37"/>
      <c r="AX1082" s="37"/>
      <c r="AY1082" s="37"/>
      <c r="AZ1082" s="37"/>
      <c r="BA1082" s="37"/>
      <c r="BB1082" s="37"/>
      <c r="BC1082" s="37"/>
      <c r="BD1082" s="37"/>
      <c r="BE1082" s="37"/>
      <c r="BF1082" s="37"/>
      <c r="BG1082" s="37"/>
      <c r="BH1082" s="37"/>
      <c r="BI1082" s="37"/>
      <c r="BJ1082" s="37"/>
      <c r="BK1082" s="37"/>
      <c r="BL1082" s="37"/>
      <c r="BM1082" s="37"/>
      <c r="BN1082" s="37"/>
      <c r="BO1082" s="37"/>
      <c r="BP1082" s="37"/>
      <c r="BQ1082" s="37"/>
      <c r="BR1082" s="37"/>
      <c r="BS1082" s="37"/>
      <c r="BT1082" s="37"/>
      <c r="BU1082" s="37"/>
      <c r="BV1082" s="37"/>
      <c r="BW1082" s="37"/>
      <c r="BX1082" s="37"/>
      <c r="BY1082" s="37"/>
      <c r="BZ1082" s="37"/>
      <c r="CA1082" s="37"/>
      <c r="CB1082" s="37"/>
      <c r="CC1082" s="37"/>
      <c r="CD1082" s="37"/>
      <c r="CE1082" s="37"/>
      <c r="CF1082" s="37"/>
      <c r="CG1082" s="37"/>
      <c r="CH1082" s="37"/>
      <c r="CI1082" s="37"/>
      <c r="CJ1082" s="37"/>
      <c r="CK1082" s="37"/>
      <c r="CL1082" s="37"/>
      <c r="CM1082" s="37"/>
      <c r="CN1082" s="37"/>
      <c r="CO1082" s="37"/>
      <c r="CP1082" s="37"/>
      <c r="CQ1082" s="37"/>
      <c r="CR1082" s="37"/>
      <c r="CS1082" s="37"/>
      <c r="CT1082" s="37"/>
      <c r="CU1082" s="37"/>
      <c r="CV1082" s="37"/>
      <c r="CW1082" s="37"/>
      <c r="CX1082" s="37"/>
      <c r="CY1082" s="37"/>
      <c r="CZ1082" s="37"/>
      <c r="DA1082" s="37"/>
      <c r="DB1082" s="37"/>
      <c r="DC1082" s="37"/>
      <c r="DD1082" s="37"/>
      <c r="DE1082" s="37"/>
      <c r="DF1082" s="37"/>
      <c r="DG1082" s="37"/>
      <c r="DH1082" s="37"/>
      <c r="DI1082" s="37"/>
      <c r="DJ1082" s="37"/>
      <c r="DK1082" s="37"/>
      <c r="DL1082" s="37"/>
      <c r="DM1082" s="37"/>
      <c r="DN1082" s="37"/>
      <c r="DO1082" s="37"/>
      <c r="DP1082" s="37"/>
      <c r="DQ1082" s="37"/>
      <c r="DR1082" s="37"/>
      <c r="DS1082" s="37"/>
      <c r="DT1082" s="37"/>
      <c r="DU1082" s="37"/>
      <c r="DV1082" s="37"/>
      <c r="DW1082" s="37"/>
      <c r="DX1082" s="37"/>
      <c r="DY1082" s="37"/>
      <c r="DZ1082" s="37"/>
      <c r="EA1082" s="37"/>
      <c r="EB1082" s="37"/>
      <c r="EC1082" s="37"/>
      <c r="ED1082" s="37"/>
      <c r="EE1082" s="37"/>
      <c r="EF1082" s="37"/>
      <c r="EG1082" s="37"/>
      <c r="EH1082" s="37"/>
      <c r="EI1082" s="37"/>
      <c r="EJ1082" s="37"/>
      <c r="EK1082" s="37"/>
      <c r="EL1082" s="37"/>
      <c r="EM1082" s="37"/>
      <c r="EN1082" s="37"/>
      <c r="EO1082" s="37"/>
      <c r="EP1082" s="37"/>
      <c r="EQ1082" s="37"/>
      <c r="ER1082" s="37"/>
      <c r="ES1082" s="37"/>
      <c r="ET1082" s="37"/>
      <c r="EU1082" s="37"/>
      <c r="EV1082" s="37"/>
      <c r="EW1082" s="37"/>
      <c r="EX1082" s="37"/>
      <c r="EY1082" s="37"/>
      <c r="EZ1082" s="37"/>
      <c r="FA1082" s="37"/>
      <c r="FB1082" s="37"/>
      <c r="FC1082" s="37"/>
      <c r="FD1082" s="37"/>
      <c r="FE1082" s="37"/>
      <c r="FF1082" s="37"/>
      <c r="FG1082" s="37"/>
      <c r="FH1082" s="37"/>
      <c r="FI1082" s="37"/>
      <c r="FJ1082" s="37"/>
      <c r="FK1082" s="37"/>
      <c r="FL1082" s="37"/>
      <c r="FM1082" s="37"/>
      <c r="FN1082" s="37"/>
      <c r="FO1082" s="37"/>
      <c r="FP1082" s="37"/>
      <c r="FQ1082" s="37"/>
      <c r="FR1082" s="37"/>
      <c r="FS1082" s="37"/>
      <c r="FT1082" s="37"/>
      <c r="FU1082" s="37"/>
      <c r="FV1082" s="37"/>
      <c r="FW1082" s="37"/>
      <c r="FX1082" s="37"/>
      <c r="FY1082" s="37"/>
      <c r="FZ1082" s="37"/>
      <c r="GA1082" s="37"/>
      <c r="GB1082" s="37"/>
      <c r="GC1082" s="37"/>
      <c r="GD1082" s="37"/>
      <c r="GE1082" s="37"/>
      <c r="GF1082" s="37"/>
      <c r="GG1082" s="37"/>
      <c r="GH1082" s="37"/>
      <c r="GI1082" s="37"/>
      <c r="GJ1082" s="37"/>
      <c r="GK1082" s="37"/>
      <c r="GL1082" s="37"/>
      <c r="GM1082" s="37"/>
      <c r="GN1082" s="37"/>
      <c r="GO1082" s="37"/>
      <c r="GP1082" s="37"/>
      <c r="GQ1082" s="37"/>
      <c r="GR1082" s="37"/>
      <c r="GS1082" s="37"/>
      <c r="GT1082" s="37"/>
      <c r="GU1082" s="37"/>
      <c r="GV1082" s="37"/>
      <c r="GW1082" s="37"/>
      <c r="GX1082" s="37"/>
      <c r="GY1082" s="37"/>
      <c r="GZ1082" s="37"/>
      <c r="HA1082" s="37"/>
    </row>
    <row r="1083" spans="1:209" s="39" customFormat="1" x14ac:dyDescent="0.25">
      <c r="A1083" s="50"/>
      <c r="B1083" s="124"/>
      <c r="C1083" s="125"/>
      <c r="D1083" s="20"/>
      <c r="E1083" s="20"/>
      <c r="F1083" s="20"/>
      <c r="G1083" s="37"/>
      <c r="H1083" s="37"/>
      <c r="I1083" s="37"/>
      <c r="J1083" s="37"/>
      <c r="K1083" s="37"/>
      <c r="L1083" s="37"/>
      <c r="M1083" s="37"/>
      <c r="N1083" s="37"/>
      <c r="O1083" s="37"/>
      <c r="P1083" s="37"/>
      <c r="Q1083" s="37"/>
      <c r="R1083" s="37"/>
      <c r="S1083" s="37"/>
      <c r="T1083" s="37"/>
      <c r="U1083" s="37"/>
      <c r="V1083" s="37"/>
      <c r="W1083" s="37"/>
      <c r="X1083" s="37"/>
      <c r="Y1083" s="37"/>
      <c r="Z1083" s="37"/>
      <c r="AA1083" s="37"/>
      <c r="AB1083" s="37"/>
      <c r="AC1083" s="37"/>
      <c r="AD1083" s="37"/>
      <c r="AE1083" s="37"/>
      <c r="AF1083" s="37"/>
      <c r="AG1083" s="37"/>
      <c r="AH1083" s="37"/>
      <c r="AI1083" s="37"/>
      <c r="AJ1083" s="37"/>
      <c r="AK1083" s="37"/>
      <c r="AL1083" s="37"/>
      <c r="AM1083" s="37"/>
      <c r="AN1083" s="37"/>
      <c r="AO1083" s="37"/>
      <c r="AP1083" s="37"/>
      <c r="AQ1083" s="37"/>
      <c r="AR1083" s="37"/>
      <c r="AS1083" s="37"/>
      <c r="AT1083" s="37"/>
      <c r="AU1083" s="37"/>
      <c r="AV1083" s="37"/>
      <c r="AW1083" s="37"/>
      <c r="AX1083" s="37"/>
      <c r="AY1083" s="37"/>
      <c r="AZ1083" s="37"/>
      <c r="BA1083" s="37"/>
      <c r="BB1083" s="37"/>
      <c r="BC1083" s="37"/>
      <c r="BD1083" s="37"/>
      <c r="BE1083" s="37"/>
      <c r="BF1083" s="37"/>
      <c r="BG1083" s="37"/>
      <c r="BH1083" s="37"/>
      <c r="BI1083" s="37"/>
      <c r="BJ1083" s="37"/>
      <c r="BK1083" s="37"/>
      <c r="BL1083" s="37"/>
      <c r="BM1083" s="37"/>
      <c r="BN1083" s="37"/>
      <c r="BO1083" s="37"/>
      <c r="BP1083" s="37"/>
      <c r="BQ1083" s="37"/>
      <c r="BR1083" s="37"/>
      <c r="BS1083" s="37"/>
      <c r="BT1083" s="37"/>
      <c r="BU1083" s="37"/>
      <c r="BV1083" s="37"/>
      <c r="BW1083" s="37"/>
      <c r="BX1083" s="37"/>
      <c r="BY1083" s="37"/>
      <c r="BZ1083" s="37"/>
      <c r="CA1083" s="37"/>
      <c r="CB1083" s="37"/>
      <c r="CC1083" s="37"/>
      <c r="CD1083" s="37"/>
      <c r="CE1083" s="37"/>
      <c r="CF1083" s="37"/>
      <c r="CG1083" s="37"/>
      <c r="CH1083" s="37"/>
      <c r="CI1083" s="37"/>
      <c r="CJ1083" s="37"/>
      <c r="CK1083" s="37"/>
      <c r="CL1083" s="37"/>
      <c r="CM1083" s="37"/>
      <c r="CN1083" s="37"/>
      <c r="CO1083" s="37"/>
      <c r="CP1083" s="37"/>
      <c r="CQ1083" s="37"/>
      <c r="CR1083" s="37"/>
      <c r="CS1083" s="37"/>
      <c r="CT1083" s="37"/>
      <c r="CU1083" s="37"/>
      <c r="CV1083" s="37"/>
      <c r="CW1083" s="37"/>
      <c r="CX1083" s="37"/>
      <c r="CY1083" s="37"/>
      <c r="CZ1083" s="37"/>
      <c r="DA1083" s="37"/>
      <c r="DB1083" s="37"/>
      <c r="DC1083" s="37"/>
      <c r="DD1083" s="37"/>
      <c r="DE1083" s="37"/>
      <c r="DF1083" s="37"/>
      <c r="DG1083" s="37"/>
      <c r="DH1083" s="37"/>
      <c r="DI1083" s="37"/>
      <c r="DJ1083" s="37"/>
      <c r="DK1083" s="37"/>
      <c r="DL1083" s="37"/>
      <c r="DM1083" s="37"/>
      <c r="DN1083" s="37"/>
      <c r="DO1083" s="37"/>
      <c r="DP1083" s="37"/>
      <c r="DQ1083" s="37"/>
      <c r="DR1083" s="37"/>
      <c r="DS1083" s="37"/>
      <c r="DT1083" s="37"/>
      <c r="DU1083" s="37"/>
      <c r="DV1083" s="37"/>
      <c r="DW1083" s="37"/>
      <c r="DX1083" s="37"/>
      <c r="DY1083" s="37"/>
      <c r="DZ1083" s="37"/>
      <c r="EA1083" s="37"/>
      <c r="EB1083" s="37"/>
      <c r="EC1083" s="37"/>
      <c r="ED1083" s="37"/>
      <c r="EE1083" s="37"/>
      <c r="EF1083" s="37"/>
      <c r="EG1083" s="37"/>
      <c r="EH1083" s="37"/>
      <c r="EI1083" s="37"/>
      <c r="EJ1083" s="37"/>
      <c r="EK1083" s="37"/>
      <c r="EL1083" s="37"/>
      <c r="EM1083" s="37"/>
      <c r="EN1083" s="37"/>
      <c r="EO1083" s="37"/>
      <c r="EP1083" s="37"/>
      <c r="EQ1083" s="37"/>
      <c r="ER1083" s="37"/>
      <c r="ES1083" s="37"/>
      <c r="ET1083" s="37"/>
      <c r="EU1083" s="37"/>
      <c r="EV1083" s="37"/>
      <c r="EW1083" s="37"/>
      <c r="EX1083" s="37"/>
      <c r="EY1083" s="37"/>
      <c r="EZ1083" s="37"/>
      <c r="FA1083" s="37"/>
      <c r="FB1083" s="37"/>
      <c r="FC1083" s="37"/>
      <c r="FD1083" s="37"/>
      <c r="FE1083" s="37"/>
      <c r="FF1083" s="37"/>
      <c r="FG1083" s="37"/>
      <c r="FH1083" s="37"/>
      <c r="FI1083" s="37"/>
      <c r="FJ1083" s="37"/>
      <c r="FK1083" s="37"/>
      <c r="FL1083" s="37"/>
      <c r="FM1083" s="37"/>
      <c r="FN1083" s="37"/>
      <c r="FO1083" s="37"/>
      <c r="FP1083" s="37"/>
      <c r="FQ1083" s="37"/>
      <c r="FR1083" s="37"/>
      <c r="FS1083" s="37"/>
      <c r="FT1083" s="37"/>
      <c r="FU1083" s="37"/>
      <c r="FV1083" s="37"/>
      <c r="FW1083" s="37"/>
      <c r="FX1083" s="37"/>
      <c r="FY1083" s="37"/>
      <c r="FZ1083" s="37"/>
      <c r="GA1083" s="37"/>
      <c r="GB1083" s="37"/>
      <c r="GC1083" s="37"/>
      <c r="GD1083" s="37"/>
      <c r="GE1083" s="37"/>
      <c r="GF1083" s="37"/>
      <c r="GG1083" s="37"/>
      <c r="GH1083" s="37"/>
      <c r="GI1083" s="37"/>
      <c r="GJ1083" s="37"/>
      <c r="GK1083" s="37"/>
      <c r="GL1083" s="37"/>
      <c r="GM1083" s="37"/>
      <c r="GN1083" s="37"/>
      <c r="GO1083" s="37"/>
      <c r="GP1083" s="37"/>
      <c r="GQ1083" s="37"/>
      <c r="GR1083" s="37"/>
      <c r="GS1083" s="37"/>
      <c r="GT1083" s="37"/>
      <c r="GU1083" s="37"/>
      <c r="GV1083" s="37"/>
      <c r="GW1083" s="37"/>
      <c r="GX1083" s="37"/>
      <c r="GY1083" s="37"/>
      <c r="GZ1083" s="37"/>
      <c r="HA1083" s="37"/>
    </row>
    <row r="1084" spans="1:209" s="39" customFormat="1" x14ac:dyDescent="0.25">
      <c r="A1084" s="50"/>
      <c r="B1084" s="124"/>
      <c r="C1084" s="125"/>
      <c r="D1084" s="20"/>
      <c r="E1084" s="20"/>
      <c r="F1084" s="20"/>
      <c r="G1084" s="37"/>
      <c r="H1084" s="37"/>
      <c r="I1084" s="37"/>
      <c r="J1084" s="37"/>
      <c r="K1084" s="37"/>
      <c r="L1084" s="37"/>
      <c r="M1084" s="37"/>
      <c r="N1084" s="37"/>
      <c r="O1084" s="37"/>
      <c r="P1084" s="37"/>
      <c r="Q1084" s="37"/>
      <c r="R1084" s="37"/>
      <c r="S1084" s="37"/>
      <c r="T1084" s="37"/>
      <c r="U1084" s="37"/>
      <c r="V1084" s="37"/>
      <c r="W1084" s="37"/>
      <c r="X1084" s="37"/>
      <c r="Y1084" s="37"/>
      <c r="Z1084" s="37"/>
      <c r="AA1084" s="37"/>
      <c r="AB1084" s="37"/>
      <c r="AC1084" s="37"/>
      <c r="AD1084" s="37"/>
      <c r="AE1084" s="37"/>
      <c r="AF1084" s="37"/>
      <c r="AG1084" s="37"/>
      <c r="AH1084" s="37"/>
      <c r="AI1084" s="37"/>
      <c r="AJ1084" s="37"/>
      <c r="AK1084" s="37"/>
      <c r="AL1084" s="37"/>
      <c r="AM1084" s="37"/>
      <c r="AN1084" s="37"/>
      <c r="AO1084" s="37"/>
      <c r="AP1084" s="37"/>
      <c r="AQ1084" s="37"/>
      <c r="AR1084" s="37"/>
      <c r="AS1084" s="37"/>
      <c r="AT1084" s="37"/>
      <c r="AU1084" s="37"/>
      <c r="AV1084" s="37"/>
      <c r="AW1084" s="37"/>
      <c r="AX1084" s="37"/>
      <c r="AY1084" s="37"/>
      <c r="AZ1084" s="37"/>
      <c r="BA1084" s="37"/>
      <c r="BB1084" s="37"/>
      <c r="BC1084" s="37"/>
      <c r="BD1084" s="37"/>
      <c r="BE1084" s="37"/>
      <c r="BF1084" s="37"/>
      <c r="BG1084" s="37"/>
      <c r="BH1084" s="37"/>
      <c r="BI1084" s="37"/>
      <c r="BJ1084" s="37"/>
      <c r="BK1084" s="37"/>
      <c r="BL1084" s="37"/>
      <c r="BM1084" s="37"/>
      <c r="BN1084" s="37"/>
      <c r="BO1084" s="37"/>
      <c r="BP1084" s="37"/>
      <c r="BQ1084" s="37"/>
      <c r="BR1084" s="37"/>
      <c r="BS1084" s="37"/>
      <c r="BT1084" s="37"/>
      <c r="BU1084" s="37"/>
      <c r="BV1084" s="37"/>
      <c r="BW1084" s="37"/>
      <c r="BX1084" s="37"/>
      <c r="BY1084" s="37"/>
      <c r="BZ1084" s="37"/>
      <c r="CA1084" s="37"/>
      <c r="CB1084" s="37"/>
      <c r="CC1084" s="37"/>
      <c r="CD1084" s="37"/>
      <c r="CE1084" s="37"/>
      <c r="CF1084" s="37"/>
      <c r="CG1084" s="37"/>
      <c r="CH1084" s="37"/>
      <c r="CI1084" s="37"/>
      <c r="CJ1084" s="37"/>
      <c r="CK1084" s="37"/>
      <c r="CL1084" s="37"/>
      <c r="CM1084" s="37"/>
      <c r="CN1084" s="37"/>
      <c r="CO1084" s="37"/>
      <c r="CP1084" s="37"/>
      <c r="CQ1084" s="37"/>
      <c r="CR1084" s="37"/>
      <c r="CS1084" s="37"/>
      <c r="CT1084" s="37"/>
      <c r="CU1084" s="37"/>
      <c r="CV1084" s="37"/>
      <c r="CW1084" s="37"/>
      <c r="CX1084" s="37"/>
      <c r="CY1084" s="37"/>
      <c r="CZ1084" s="37"/>
      <c r="DA1084" s="37"/>
      <c r="DB1084" s="37"/>
      <c r="DC1084" s="37"/>
      <c r="DD1084" s="37"/>
      <c r="DE1084" s="37"/>
      <c r="DF1084" s="37"/>
      <c r="DG1084" s="37"/>
      <c r="DH1084" s="37"/>
      <c r="DI1084" s="37"/>
      <c r="DJ1084" s="37"/>
      <c r="DK1084" s="37"/>
      <c r="DL1084" s="37"/>
      <c r="DM1084" s="37"/>
      <c r="DN1084" s="37"/>
      <c r="DO1084" s="37"/>
      <c r="DP1084" s="37"/>
      <c r="DQ1084" s="37"/>
      <c r="DR1084" s="37"/>
      <c r="DS1084" s="37"/>
      <c r="DT1084" s="37"/>
      <c r="DU1084" s="37"/>
      <c r="DV1084" s="37"/>
      <c r="DW1084" s="37"/>
      <c r="DX1084" s="37"/>
      <c r="DY1084" s="37"/>
      <c r="DZ1084" s="37"/>
      <c r="EA1084" s="37"/>
      <c r="EB1084" s="37"/>
      <c r="EC1084" s="37"/>
      <c r="ED1084" s="37"/>
      <c r="EE1084" s="37"/>
      <c r="EF1084" s="37"/>
      <c r="EG1084" s="37"/>
      <c r="EH1084" s="37"/>
      <c r="EI1084" s="37"/>
      <c r="EJ1084" s="37"/>
      <c r="EK1084" s="37"/>
      <c r="EL1084" s="37"/>
      <c r="EM1084" s="37"/>
      <c r="EN1084" s="37"/>
      <c r="EO1084" s="37"/>
      <c r="EP1084" s="37"/>
      <c r="EQ1084" s="37"/>
      <c r="ER1084" s="37"/>
      <c r="ES1084" s="37"/>
      <c r="ET1084" s="37"/>
      <c r="EU1084" s="37"/>
      <c r="EV1084" s="37"/>
      <c r="EW1084" s="37"/>
      <c r="EX1084" s="37"/>
      <c r="EY1084" s="37"/>
      <c r="EZ1084" s="37"/>
      <c r="FA1084" s="37"/>
      <c r="FB1084" s="37"/>
      <c r="FC1084" s="37"/>
      <c r="FD1084" s="37"/>
      <c r="FE1084" s="37"/>
      <c r="FF1084" s="37"/>
      <c r="FG1084" s="37"/>
      <c r="FH1084" s="37"/>
      <c r="FI1084" s="37"/>
      <c r="FJ1084" s="37"/>
      <c r="FK1084" s="37"/>
      <c r="FL1084" s="37"/>
      <c r="FM1084" s="37"/>
      <c r="FN1084" s="37"/>
      <c r="FO1084" s="37"/>
      <c r="FP1084" s="37"/>
      <c r="FQ1084" s="37"/>
      <c r="FR1084" s="37"/>
      <c r="FS1084" s="37"/>
      <c r="FT1084" s="37"/>
      <c r="FU1084" s="37"/>
      <c r="FV1084" s="37"/>
      <c r="FW1084" s="37"/>
      <c r="FX1084" s="37"/>
      <c r="FY1084" s="37"/>
      <c r="FZ1084" s="37"/>
      <c r="GA1084" s="37"/>
      <c r="GB1084" s="37"/>
      <c r="GC1084" s="37"/>
      <c r="GD1084" s="37"/>
      <c r="GE1084" s="37"/>
      <c r="GF1084" s="37"/>
      <c r="GG1084" s="37"/>
      <c r="GH1084" s="37"/>
      <c r="GI1084" s="37"/>
      <c r="GJ1084" s="37"/>
      <c r="GK1084" s="37"/>
      <c r="GL1084" s="37"/>
      <c r="GM1084" s="37"/>
      <c r="GN1084" s="37"/>
      <c r="GO1084" s="37"/>
      <c r="GP1084" s="37"/>
      <c r="GQ1084" s="37"/>
      <c r="GR1084" s="37"/>
      <c r="GS1084" s="37"/>
      <c r="GT1084" s="37"/>
      <c r="GU1084" s="37"/>
      <c r="GV1084" s="37"/>
      <c r="GW1084" s="37"/>
      <c r="GX1084" s="37"/>
      <c r="GY1084" s="37"/>
      <c r="GZ1084" s="37"/>
      <c r="HA1084" s="37"/>
    </row>
    <row r="1085" spans="1:209" s="39" customFormat="1" x14ac:dyDescent="0.25">
      <c r="A1085" s="50"/>
      <c r="B1085" s="124"/>
      <c r="C1085" s="125"/>
      <c r="D1085" s="20"/>
      <c r="E1085" s="20"/>
      <c r="F1085" s="20"/>
      <c r="G1085" s="37"/>
      <c r="H1085" s="37"/>
      <c r="I1085" s="37"/>
      <c r="J1085" s="37"/>
      <c r="K1085" s="37"/>
      <c r="L1085" s="37"/>
      <c r="M1085" s="37"/>
      <c r="N1085" s="37"/>
      <c r="O1085" s="37"/>
      <c r="P1085" s="37"/>
      <c r="Q1085" s="37"/>
      <c r="R1085" s="37"/>
      <c r="S1085" s="37"/>
      <c r="T1085" s="37"/>
      <c r="U1085" s="37"/>
      <c r="V1085" s="37"/>
      <c r="W1085" s="37"/>
      <c r="X1085" s="37"/>
      <c r="Y1085" s="37"/>
      <c r="Z1085" s="37"/>
      <c r="AA1085" s="37"/>
      <c r="AB1085" s="37"/>
      <c r="AC1085" s="37"/>
      <c r="AD1085" s="37"/>
      <c r="AE1085" s="37"/>
      <c r="AF1085" s="37"/>
      <c r="AG1085" s="37"/>
      <c r="AH1085" s="37"/>
      <c r="AI1085" s="37"/>
      <c r="AJ1085" s="37"/>
      <c r="AK1085" s="37"/>
      <c r="AL1085" s="37"/>
      <c r="AM1085" s="37"/>
      <c r="AN1085" s="37"/>
      <c r="AO1085" s="37"/>
      <c r="AP1085" s="37"/>
      <c r="AQ1085" s="37"/>
      <c r="AR1085" s="37"/>
      <c r="AS1085" s="37"/>
      <c r="AT1085" s="37"/>
      <c r="AU1085" s="37"/>
      <c r="AV1085" s="37"/>
      <c r="AW1085" s="37"/>
      <c r="AX1085" s="37"/>
      <c r="AY1085" s="37"/>
      <c r="AZ1085" s="37"/>
      <c r="BA1085" s="37"/>
      <c r="BB1085" s="37"/>
      <c r="BC1085" s="37"/>
      <c r="BD1085" s="37"/>
      <c r="BE1085" s="37"/>
      <c r="BF1085" s="37"/>
      <c r="BG1085" s="37"/>
      <c r="BH1085" s="37"/>
      <c r="BI1085" s="37"/>
      <c r="BJ1085" s="37"/>
      <c r="BK1085" s="37"/>
      <c r="BL1085" s="37"/>
      <c r="BM1085" s="37"/>
      <c r="BN1085" s="37"/>
      <c r="BO1085" s="37"/>
      <c r="BP1085" s="37"/>
      <c r="BQ1085" s="37"/>
      <c r="BR1085" s="37"/>
      <c r="BS1085" s="37"/>
      <c r="BT1085" s="37"/>
      <c r="BU1085" s="37"/>
      <c r="BV1085" s="37"/>
      <c r="BW1085" s="37"/>
      <c r="BX1085" s="37"/>
      <c r="BY1085" s="37"/>
      <c r="BZ1085" s="37"/>
      <c r="CA1085" s="37"/>
      <c r="CB1085" s="37"/>
      <c r="CC1085" s="37"/>
      <c r="CD1085" s="37"/>
      <c r="CE1085" s="37"/>
      <c r="CF1085" s="37"/>
      <c r="CG1085" s="37"/>
      <c r="CH1085" s="37"/>
      <c r="CI1085" s="37"/>
      <c r="CJ1085" s="37"/>
      <c r="CK1085" s="37"/>
      <c r="CL1085" s="37"/>
      <c r="CM1085" s="37"/>
      <c r="CN1085" s="37"/>
      <c r="CO1085" s="37"/>
      <c r="CP1085" s="37"/>
      <c r="CQ1085" s="37"/>
      <c r="CR1085" s="37"/>
      <c r="CS1085" s="37"/>
      <c r="CT1085" s="37"/>
      <c r="CU1085" s="37"/>
      <c r="CV1085" s="37"/>
      <c r="CW1085" s="37"/>
      <c r="CX1085" s="37"/>
      <c r="CY1085" s="37"/>
      <c r="CZ1085" s="37"/>
      <c r="DA1085" s="37"/>
      <c r="DB1085" s="37"/>
      <c r="DC1085" s="37"/>
      <c r="DD1085" s="37"/>
      <c r="DE1085" s="37"/>
      <c r="DF1085" s="37"/>
      <c r="DG1085" s="37"/>
      <c r="DH1085" s="37"/>
      <c r="DI1085" s="37"/>
      <c r="DJ1085" s="37"/>
      <c r="DK1085" s="37"/>
      <c r="DL1085" s="37"/>
      <c r="DM1085" s="37"/>
      <c r="DN1085" s="37"/>
      <c r="DO1085" s="37"/>
      <c r="DP1085" s="37"/>
      <c r="DQ1085" s="37"/>
      <c r="DR1085" s="37"/>
      <c r="DS1085" s="37"/>
      <c r="DT1085" s="37"/>
      <c r="DU1085" s="37"/>
      <c r="DV1085" s="37"/>
      <c r="DW1085" s="37"/>
      <c r="DX1085" s="37"/>
      <c r="DY1085" s="37"/>
      <c r="DZ1085" s="37"/>
      <c r="EA1085" s="37"/>
      <c r="EB1085" s="37"/>
      <c r="EC1085" s="37"/>
      <c r="ED1085" s="37"/>
      <c r="EE1085" s="37"/>
      <c r="EF1085" s="37"/>
      <c r="EG1085" s="37"/>
      <c r="EH1085" s="37"/>
      <c r="EI1085" s="37"/>
      <c r="EJ1085" s="37"/>
      <c r="EK1085" s="37"/>
      <c r="EL1085" s="37"/>
      <c r="EM1085" s="37"/>
      <c r="EN1085" s="37"/>
      <c r="EO1085" s="37"/>
      <c r="EP1085" s="37"/>
      <c r="EQ1085" s="37"/>
      <c r="ER1085" s="37"/>
      <c r="ES1085" s="37"/>
      <c r="ET1085" s="37"/>
      <c r="EU1085" s="37"/>
      <c r="EV1085" s="37"/>
      <c r="EW1085" s="37"/>
      <c r="EX1085" s="37"/>
      <c r="EY1085" s="37"/>
      <c r="EZ1085" s="37"/>
      <c r="FA1085" s="37"/>
      <c r="FB1085" s="37"/>
      <c r="FC1085" s="37"/>
      <c r="FD1085" s="37"/>
      <c r="FE1085" s="37"/>
      <c r="FF1085" s="37"/>
      <c r="FG1085" s="37"/>
      <c r="FH1085" s="37"/>
      <c r="FI1085" s="37"/>
      <c r="FJ1085" s="37"/>
      <c r="FK1085" s="37"/>
      <c r="FL1085" s="37"/>
      <c r="FM1085" s="37"/>
      <c r="FN1085" s="37"/>
      <c r="FO1085" s="37"/>
      <c r="FP1085" s="37"/>
      <c r="FQ1085" s="37"/>
      <c r="FR1085" s="37"/>
      <c r="FS1085" s="37"/>
      <c r="FT1085" s="37"/>
      <c r="FU1085" s="37"/>
      <c r="FV1085" s="37"/>
      <c r="FW1085" s="37"/>
      <c r="FX1085" s="37"/>
      <c r="FY1085" s="37"/>
      <c r="FZ1085" s="37"/>
      <c r="GA1085" s="37"/>
      <c r="GB1085" s="37"/>
      <c r="GC1085" s="37"/>
      <c r="GD1085" s="37"/>
      <c r="GE1085" s="37"/>
      <c r="GF1085" s="37"/>
      <c r="GG1085" s="37"/>
      <c r="GH1085" s="37"/>
      <c r="GI1085" s="37"/>
      <c r="GJ1085" s="37"/>
      <c r="GK1085" s="37"/>
      <c r="GL1085" s="37"/>
      <c r="GM1085" s="37"/>
      <c r="GN1085" s="37"/>
      <c r="GO1085" s="37"/>
      <c r="GP1085" s="37"/>
      <c r="GQ1085" s="37"/>
      <c r="GR1085" s="37"/>
      <c r="GS1085" s="37"/>
      <c r="GT1085" s="37"/>
      <c r="GU1085" s="37"/>
      <c r="GV1085" s="37"/>
      <c r="GW1085" s="37"/>
      <c r="GX1085" s="37"/>
      <c r="GY1085" s="37"/>
      <c r="GZ1085" s="37"/>
      <c r="HA1085" s="37"/>
    </row>
    <row r="1086" spans="1:209" s="39" customFormat="1" x14ac:dyDescent="0.25">
      <c r="A1086" s="50"/>
      <c r="B1086" s="124"/>
      <c r="C1086" s="125"/>
      <c r="D1086" s="20"/>
      <c r="E1086" s="20"/>
      <c r="F1086" s="20"/>
      <c r="G1086" s="37"/>
      <c r="H1086" s="37"/>
      <c r="I1086" s="37"/>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7"/>
      <c r="AF1086" s="37"/>
      <c r="AG1086" s="37"/>
      <c r="AH1086" s="37"/>
      <c r="AI1086" s="37"/>
      <c r="AJ1086" s="37"/>
      <c r="AK1086" s="37"/>
      <c r="AL1086" s="37"/>
      <c r="AM1086" s="37"/>
      <c r="AN1086" s="37"/>
      <c r="AO1086" s="37"/>
      <c r="AP1086" s="37"/>
      <c r="AQ1086" s="37"/>
      <c r="AR1086" s="37"/>
      <c r="AS1086" s="37"/>
      <c r="AT1086" s="37"/>
      <c r="AU1086" s="37"/>
      <c r="AV1086" s="37"/>
      <c r="AW1086" s="37"/>
      <c r="AX1086" s="37"/>
      <c r="AY1086" s="37"/>
      <c r="AZ1086" s="37"/>
      <c r="BA1086" s="37"/>
      <c r="BB1086" s="37"/>
      <c r="BC1086" s="37"/>
      <c r="BD1086" s="37"/>
      <c r="BE1086" s="37"/>
      <c r="BF1086" s="37"/>
      <c r="BG1086" s="37"/>
      <c r="BH1086" s="37"/>
      <c r="BI1086" s="37"/>
      <c r="BJ1086" s="37"/>
      <c r="BK1086" s="37"/>
      <c r="BL1086" s="37"/>
      <c r="BM1086" s="37"/>
      <c r="BN1086" s="37"/>
      <c r="BO1086" s="37"/>
      <c r="BP1086" s="37"/>
      <c r="BQ1086" s="37"/>
      <c r="BR1086" s="37"/>
      <c r="BS1086" s="37"/>
      <c r="BT1086" s="37"/>
      <c r="BU1086" s="37"/>
      <c r="BV1086" s="37"/>
      <c r="BW1086" s="37"/>
      <c r="BX1086" s="37"/>
      <c r="BY1086" s="37"/>
      <c r="BZ1086" s="37"/>
      <c r="CA1086" s="37"/>
      <c r="CB1086" s="37"/>
      <c r="CC1086" s="37"/>
      <c r="CD1086" s="37"/>
      <c r="CE1086" s="37"/>
      <c r="CF1086" s="37"/>
      <c r="CG1086" s="37"/>
      <c r="CH1086" s="37"/>
      <c r="CI1086" s="37"/>
      <c r="CJ1086" s="37"/>
      <c r="CK1086" s="37"/>
      <c r="CL1086" s="37"/>
      <c r="CM1086" s="37"/>
      <c r="CN1086" s="37"/>
      <c r="CO1086" s="37"/>
      <c r="CP1086" s="37"/>
      <c r="CQ1086" s="37"/>
      <c r="CR1086" s="37"/>
      <c r="CS1086" s="37"/>
      <c r="CT1086" s="37"/>
      <c r="CU1086" s="37"/>
      <c r="CV1086" s="37"/>
      <c r="CW1086" s="37"/>
      <c r="CX1086" s="37"/>
      <c r="CY1086" s="37"/>
      <c r="CZ1086" s="37"/>
      <c r="DA1086" s="37"/>
      <c r="DB1086" s="37"/>
      <c r="DC1086" s="37"/>
      <c r="DD1086" s="37"/>
      <c r="DE1086" s="37"/>
      <c r="DF1086" s="37"/>
      <c r="DG1086" s="37"/>
      <c r="DH1086" s="37"/>
      <c r="DI1086" s="37"/>
      <c r="DJ1086" s="37"/>
      <c r="DK1086" s="37"/>
      <c r="DL1086" s="37"/>
      <c r="DM1086" s="37"/>
      <c r="DN1086" s="37"/>
      <c r="DO1086" s="37"/>
      <c r="DP1086" s="37"/>
      <c r="DQ1086" s="37"/>
      <c r="DR1086" s="37"/>
      <c r="DS1086" s="37"/>
      <c r="DT1086" s="37"/>
      <c r="DU1086" s="37"/>
      <c r="DV1086" s="37"/>
      <c r="DW1086" s="37"/>
      <c r="DX1086" s="37"/>
      <c r="DY1086" s="37"/>
      <c r="DZ1086" s="37"/>
      <c r="EA1086" s="37"/>
      <c r="EB1086" s="37"/>
      <c r="EC1086" s="37"/>
      <c r="ED1086" s="37"/>
      <c r="EE1086" s="37"/>
      <c r="EF1086" s="37"/>
      <c r="EG1086" s="37"/>
      <c r="EH1086" s="37"/>
      <c r="EI1086" s="37"/>
      <c r="EJ1086" s="37"/>
      <c r="EK1086" s="37"/>
      <c r="EL1086" s="37"/>
      <c r="EM1086" s="37"/>
      <c r="EN1086" s="37"/>
      <c r="EO1086" s="37"/>
      <c r="EP1086" s="37"/>
      <c r="EQ1086" s="37"/>
      <c r="ER1086" s="37"/>
      <c r="ES1086" s="37"/>
      <c r="ET1086" s="37"/>
      <c r="EU1086" s="37"/>
      <c r="EV1086" s="37"/>
      <c r="EW1086" s="37"/>
      <c r="EX1086" s="37"/>
      <c r="EY1086" s="37"/>
      <c r="EZ1086" s="37"/>
      <c r="FA1086" s="37"/>
      <c r="FB1086" s="37"/>
      <c r="FC1086" s="37"/>
      <c r="FD1086" s="37"/>
      <c r="FE1086" s="37"/>
      <c r="FF1086" s="37"/>
      <c r="FG1086" s="37"/>
      <c r="FH1086" s="37"/>
      <c r="FI1086" s="37"/>
      <c r="FJ1086" s="37"/>
      <c r="FK1086" s="37"/>
      <c r="FL1086" s="37"/>
      <c r="FM1086" s="37"/>
      <c r="FN1086" s="37"/>
      <c r="FO1086" s="37"/>
      <c r="FP1086" s="37"/>
      <c r="FQ1086" s="37"/>
      <c r="FR1086" s="37"/>
      <c r="FS1086" s="37"/>
      <c r="FT1086" s="37"/>
      <c r="FU1086" s="37"/>
      <c r="FV1086" s="37"/>
      <c r="FW1086" s="37"/>
      <c r="FX1086" s="37"/>
      <c r="FY1086" s="37"/>
      <c r="FZ1086" s="37"/>
      <c r="GA1086" s="37"/>
      <c r="GB1086" s="37"/>
      <c r="GC1086" s="37"/>
      <c r="GD1086" s="37"/>
      <c r="GE1086" s="37"/>
      <c r="GF1086" s="37"/>
      <c r="GG1086" s="37"/>
      <c r="GH1086" s="37"/>
      <c r="GI1086" s="37"/>
      <c r="GJ1086" s="37"/>
      <c r="GK1086" s="37"/>
      <c r="GL1086" s="37"/>
      <c r="GM1086" s="37"/>
      <c r="GN1086" s="37"/>
      <c r="GO1086" s="37"/>
      <c r="GP1086" s="37"/>
      <c r="GQ1086" s="37"/>
      <c r="GR1086" s="37"/>
      <c r="GS1086" s="37"/>
      <c r="GT1086" s="37"/>
      <c r="GU1086" s="37"/>
      <c r="GV1086" s="37"/>
      <c r="GW1086" s="37"/>
      <c r="GX1086" s="37"/>
      <c r="GY1086" s="37"/>
      <c r="GZ1086" s="37"/>
      <c r="HA1086" s="37"/>
    </row>
    <row r="1087" spans="1:209" s="39" customFormat="1" x14ac:dyDescent="0.25">
      <c r="A1087" s="50"/>
      <c r="B1087" s="124"/>
      <c r="C1087" s="125"/>
      <c r="D1087" s="20"/>
      <c r="E1087" s="20"/>
      <c r="F1087" s="20"/>
      <c r="G1087" s="37"/>
      <c r="H1087" s="37"/>
      <c r="I1087" s="37"/>
      <c r="J1087" s="37"/>
      <c r="K1087" s="37"/>
      <c r="L1087" s="37"/>
      <c r="M1087" s="37"/>
      <c r="N1087" s="37"/>
      <c r="O1087" s="37"/>
      <c r="P1087" s="37"/>
      <c r="Q1087" s="37"/>
      <c r="R1087" s="37"/>
      <c r="S1087" s="37"/>
      <c r="T1087" s="37"/>
      <c r="U1087" s="37"/>
      <c r="V1087" s="37"/>
      <c r="W1087" s="37"/>
      <c r="X1087" s="37"/>
      <c r="Y1087" s="37"/>
      <c r="Z1087" s="37"/>
      <c r="AA1087" s="37"/>
      <c r="AB1087" s="37"/>
      <c r="AC1087" s="37"/>
      <c r="AD1087" s="37"/>
      <c r="AE1087" s="37"/>
      <c r="AF1087" s="37"/>
      <c r="AG1087" s="37"/>
      <c r="AH1087" s="37"/>
      <c r="AI1087" s="37"/>
      <c r="AJ1087" s="37"/>
      <c r="AK1087" s="37"/>
      <c r="AL1087" s="37"/>
      <c r="AM1087" s="37"/>
      <c r="AN1087" s="37"/>
      <c r="AO1087" s="37"/>
      <c r="AP1087" s="37"/>
      <c r="AQ1087" s="37"/>
      <c r="AR1087" s="37"/>
      <c r="AS1087" s="37"/>
      <c r="AT1087" s="37"/>
      <c r="AU1087" s="37"/>
      <c r="AV1087" s="37"/>
      <c r="AW1087" s="37"/>
      <c r="AX1087" s="37"/>
      <c r="AY1087" s="37"/>
      <c r="AZ1087" s="37"/>
      <c r="BA1087" s="37"/>
      <c r="BB1087" s="37"/>
      <c r="BC1087" s="37"/>
      <c r="BD1087" s="37"/>
      <c r="BE1087" s="37"/>
      <c r="BF1087" s="37"/>
      <c r="BG1087" s="37"/>
      <c r="BH1087" s="37"/>
      <c r="BI1087" s="37"/>
      <c r="BJ1087" s="37"/>
      <c r="BK1087" s="37"/>
      <c r="BL1087" s="37"/>
      <c r="BM1087" s="37"/>
      <c r="BN1087" s="37"/>
      <c r="BO1087" s="37"/>
      <c r="BP1087" s="37"/>
      <c r="BQ1087" s="37"/>
      <c r="BR1087" s="37"/>
      <c r="BS1087" s="37"/>
      <c r="BT1087" s="37"/>
      <c r="BU1087" s="37"/>
      <c r="BV1087" s="37"/>
      <c r="BW1087" s="37"/>
      <c r="BX1087" s="37"/>
      <c r="BY1087" s="37"/>
      <c r="BZ1087" s="37"/>
      <c r="CA1087" s="37"/>
      <c r="CB1087" s="37"/>
      <c r="CC1087" s="37"/>
      <c r="CD1087" s="37"/>
      <c r="CE1087" s="37"/>
      <c r="CF1087" s="37"/>
      <c r="CG1087" s="37"/>
      <c r="CH1087" s="37"/>
      <c r="CI1087" s="37"/>
      <c r="CJ1087" s="37"/>
      <c r="CK1087" s="37"/>
      <c r="CL1087" s="37"/>
      <c r="CM1087" s="37"/>
      <c r="CN1087" s="37"/>
      <c r="CO1087" s="37"/>
      <c r="CP1087" s="37"/>
      <c r="CQ1087" s="37"/>
      <c r="CR1087" s="37"/>
      <c r="CS1087" s="37"/>
      <c r="CT1087" s="37"/>
      <c r="CU1087" s="37"/>
      <c r="CV1087" s="37"/>
      <c r="CW1087" s="37"/>
      <c r="CX1087" s="37"/>
      <c r="CY1087" s="37"/>
      <c r="CZ1087" s="37"/>
      <c r="DA1087" s="37"/>
      <c r="DB1087" s="37"/>
      <c r="DC1087" s="37"/>
      <c r="DD1087" s="37"/>
      <c r="DE1087" s="37"/>
      <c r="DF1087" s="37"/>
      <c r="DG1087" s="37"/>
      <c r="DH1087" s="37"/>
      <c r="DI1087" s="37"/>
      <c r="DJ1087" s="37"/>
      <c r="DK1087" s="37"/>
      <c r="DL1087" s="37"/>
      <c r="DM1087" s="37"/>
      <c r="DN1087" s="37"/>
      <c r="DO1087" s="37"/>
      <c r="DP1087" s="37"/>
      <c r="DQ1087" s="37"/>
      <c r="DR1087" s="37"/>
      <c r="DS1087" s="37"/>
      <c r="DT1087" s="37"/>
      <c r="DU1087" s="37"/>
      <c r="DV1087" s="37"/>
      <c r="DW1087" s="37"/>
      <c r="DX1087" s="37"/>
      <c r="DY1087" s="37"/>
      <c r="DZ1087" s="37"/>
      <c r="EA1087" s="37"/>
      <c r="EB1087" s="37"/>
      <c r="EC1087" s="37"/>
      <c r="ED1087" s="37"/>
      <c r="EE1087" s="37"/>
      <c r="EF1087" s="37"/>
      <c r="EG1087" s="37"/>
      <c r="EH1087" s="37"/>
      <c r="EI1087" s="37"/>
      <c r="EJ1087" s="37"/>
      <c r="EK1087" s="37"/>
      <c r="EL1087" s="37"/>
      <c r="EM1087" s="37"/>
      <c r="EN1087" s="37"/>
      <c r="EO1087" s="37"/>
      <c r="EP1087" s="37"/>
      <c r="EQ1087" s="37"/>
      <c r="ER1087" s="37"/>
      <c r="ES1087" s="37"/>
      <c r="ET1087" s="37"/>
      <c r="EU1087" s="37"/>
      <c r="EV1087" s="37"/>
      <c r="EW1087" s="37"/>
      <c r="EX1087" s="37"/>
      <c r="EY1087" s="37"/>
      <c r="EZ1087" s="37"/>
      <c r="FA1087" s="37"/>
      <c r="FB1087" s="37"/>
      <c r="FC1087" s="37"/>
      <c r="FD1087" s="37"/>
      <c r="FE1087" s="37"/>
      <c r="FF1087" s="37"/>
      <c r="FG1087" s="37"/>
      <c r="FH1087" s="37"/>
      <c r="FI1087" s="37"/>
      <c r="FJ1087" s="37"/>
      <c r="FK1087" s="37"/>
      <c r="FL1087" s="37"/>
      <c r="FM1087" s="37"/>
      <c r="FN1087" s="37"/>
      <c r="FO1087" s="37"/>
      <c r="FP1087" s="37"/>
      <c r="FQ1087" s="37"/>
      <c r="FR1087" s="37"/>
      <c r="FS1087" s="37"/>
      <c r="FT1087" s="37"/>
      <c r="FU1087" s="37"/>
      <c r="FV1087" s="37"/>
      <c r="FW1087" s="37"/>
      <c r="FX1087" s="37"/>
      <c r="FY1087" s="37"/>
      <c r="FZ1087" s="37"/>
      <c r="GA1087" s="37"/>
      <c r="GB1087" s="37"/>
      <c r="GC1087" s="37"/>
      <c r="GD1087" s="37"/>
      <c r="GE1087" s="37"/>
      <c r="GF1087" s="37"/>
      <c r="GG1087" s="37"/>
      <c r="GH1087" s="37"/>
      <c r="GI1087" s="37"/>
      <c r="GJ1087" s="37"/>
      <c r="GK1087" s="37"/>
      <c r="GL1087" s="37"/>
      <c r="GM1087" s="37"/>
      <c r="GN1087" s="37"/>
      <c r="GO1087" s="37"/>
      <c r="GP1087" s="37"/>
      <c r="GQ1087" s="37"/>
      <c r="GR1087" s="37"/>
      <c r="GS1087" s="37"/>
      <c r="GT1087" s="37"/>
      <c r="GU1087" s="37"/>
      <c r="GV1087" s="37"/>
      <c r="GW1087" s="37"/>
      <c r="GX1087" s="37"/>
      <c r="GY1087" s="37"/>
      <c r="GZ1087" s="37"/>
      <c r="HA1087" s="37"/>
    </row>
    <row r="1088" spans="1:209" s="39" customFormat="1" x14ac:dyDescent="0.25">
      <c r="A1088" s="50"/>
      <c r="B1088" s="124"/>
      <c r="C1088" s="125"/>
      <c r="D1088" s="20"/>
      <c r="E1088" s="20"/>
      <c r="F1088" s="20"/>
      <c r="G1088" s="37"/>
      <c r="H1088" s="37"/>
      <c r="I1088" s="37"/>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7"/>
      <c r="AF1088" s="37"/>
      <c r="AG1088" s="37"/>
      <c r="AH1088" s="37"/>
      <c r="AI1088" s="37"/>
      <c r="AJ1088" s="37"/>
      <c r="AK1088" s="37"/>
      <c r="AL1088" s="37"/>
      <c r="AM1088" s="37"/>
      <c r="AN1088" s="37"/>
      <c r="AO1088" s="37"/>
      <c r="AP1088" s="37"/>
      <c r="AQ1088" s="37"/>
      <c r="AR1088" s="37"/>
      <c r="AS1088" s="37"/>
      <c r="AT1088" s="37"/>
      <c r="AU1088" s="37"/>
      <c r="AV1088" s="37"/>
      <c r="AW1088" s="37"/>
      <c r="AX1088" s="37"/>
      <c r="AY1088" s="37"/>
      <c r="AZ1088" s="37"/>
      <c r="BA1088" s="37"/>
      <c r="BB1088" s="37"/>
      <c r="BC1088" s="37"/>
      <c r="BD1088" s="37"/>
      <c r="BE1088" s="37"/>
      <c r="BF1088" s="37"/>
      <c r="BG1088" s="37"/>
      <c r="BH1088" s="37"/>
      <c r="BI1088" s="37"/>
      <c r="BJ1088" s="37"/>
      <c r="BK1088" s="37"/>
      <c r="BL1088" s="37"/>
      <c r="BM1088" s="37"/>
      <c r="BN1088" s="37"/>
      <c r="BO1088" s="37"/>
      <c r="BP1088" s="37"/>
      <c r="BQ1088" s="37"/>
      <c r="BR1088" s="37"/>
      <c r="BS1088" s="37"/>
      <c r="BT1088" s="37"/>
      <c r="BU1088" s="37"/>
      <c r="BV1088" s="37"/>
      <c r="BW1088" s="37"/>
      <c r="BX1088" s="37"/>
      <c r="BY1088" s="37"/>
      <c r="BZ1088" s="37"/>
      <c r="CA1088" s="37"/>
      <c r="CB1088" s="37"/>
      <c r="CC1088" s="37"/>
      <c r="CD1088" s="37"/>
      <c r="CE1088" s="37"/>
      <c r="CF1088" s="37"/>
      <c r="CG1088" s="37"/>
      <c r="CH1088" s="37"/>
      <c r="CI1088" s="37"/>
      <c r="CJ1088" s="37"/>
      <c r="CK1088" s="37"/>
      <c r="CL1088" s="37"/>
      <c r="CM1088" s="37"/>
      <c r="CN1088" s="37"/>
      <c r="CO1088" s="37"/>
      <c r="CP1088" s="37"/>
      <c r="CQ1088" s="37"/>
      <c r="CR1088" s="37"/>
      <c r="CS1088" s="37"/>
      <c r="CT1088" s="37"/>
      <c r="CU1088" s="37"/>
      <c r="CV1088" s="37"/>
      <c r="CW1088" s="37"/>
      <c r="CX1088" s="37"/>
      <c r="CY1088" s="37"/>
      <c r="CZ1088" s="37"/>
      <c r="DA1088" s="37"/>
      <c r="DB1088" s="37"/>
      <c r="DC1088" s="37"/>
      <c r="DD1088" s="37"/>
      <c r="DE1088" s="37"/>
      <c r="DF1088" s="37"/>
      <c r="DG1088" s="37"/>
      <c r="DH1088" s="37"/>
      <c r="DI1088" s="37"/>
      <c r="DJ1088" s="37"/>
      <c r="DK1088" s="37"/>
      <c r="DL1088" s="37"/>
      <c r="DM1088" s="37"/>
      <c r="DN1088" s="37"/>
      <c r="DO1088" s="37"/>
      <c r="DP1088" s="37"/>
      <c r="DQ1088" s="37"/>
      <c r="DR1088" s="37"/>
      <c r="DS1088" s="37"/>
      <c r="DT1088" s="37"/>
      <c r="DU1088" s="37"/>
      <c r="DV1088" s="37"/>
      <c r="DW1088" s="37"/>
      <c r="DX1088" s="37"/>
      <c r="DY1088" s="37"/>
      <c r="DZ1088" s="37"/>
      <c r="EA1088" s="37"/>
      <c r="EB1088" s="37"/>
      <c r="EC1088" s="37"/>
      <c r="ED1088" s="37"/>
      <c r="EE1088" s="37"/>
      <c r="EF1088" s="37"/>
      <c r="EG1088" s="37"/>
      <c r="EH1088" s="37"/>
      <c r="EI1088" s="37"/>
      <c r="EJ1088" s="37"/>
      <c r="EK1088" s="37"/>
      <c r="EL1088" s="37"/>
      <c r="EM1088" s="37"/>
      <c r="EN1088" s="37"/>
      <c r="EO1088" s="37"/>
      <c r="EP1088" s="37"/>
      <c r="EQ1088" s="37"/>
      <c r="ER1088" s="37"/>
      <c r="ES1088" s="37"/>
      <c r="ET1088" s="37"/>
      <c r="EU1088" s="37"/>
      <c r="EV1088" s="37"/>
      <c r="EW1088" s="37"/>
      <c r="EX1088" s="37"/>
      <c r="EY1088" s="37"/>
      <c r="EZ1088" s="37"/>
      <c r="FA1088" s="37"/>
      <c r="FB1088" s="37"/>
      <c r="FC1088" s="37"/>
      <c r="FD1088" s="37"/>
      <c r="FE1088" s="37"/>
      <c r="FF1088" s="37"/>
      <c r="FG1088" s="37"/>
      <c r="FH1088" s="37"/>
      <c r="FI1088" s="37"/>
      <c r="FJ1088" s="37"/>
      <c r="FK1088" s="37"/>
      <c r="FL1088" s="37"/>
      <c r="FM1088" s="37"/>
      <c r="FN1088" s="37"/>
      <c r="FO1088" s="37"/>
      <c r="FP1088" s="37"/>
      <c r="FQ1088" s="37"/>
      <c r="FR1088" s="37"/>
      <c r="FS1088" s="37"/>
      <c r="FT1088" s="37"/>
      <c r="FU1088" s="37"/>
      <c r="FV1088" s="37"/>
      <c r="FW1088" s="37"/>
      <c r="FX1088" s="37"/>
      <c r="FY1088" s="37"/>
      <c r="FZ1088" s="37"/>
      <c r="GA1088" s="37"/>
      <c r="GB1088" s="37"/>
      <c r="GC1088" s="37"/>
      <c r="GD1088" s="37"/>
      <c r="GE1088" s="37"/>
      <c r="GF1088" s="37"/>
      <c r="GG1088" s="37"/>
      <c r="GH1088" s="37"/>
      <c r="GI1088" s="37"/>
      <c r="GJ1088" s="37"/>
      <c r="GK1088" s="37"/>
      <c r="GL1088" s="37"/>
      <c r="GM1088" s="37"/>
      <c r="GN1088" s="37"/>
      <c r="GO1088" s="37"/>
      <c r="GP1088" s="37"/>
      <c r="GQ1088" s="37"/>
      <c r="GR1088" s="37"/>
      <c r="GS1088" s="37"/>
      <c r="GT1088" s="37"/>
      <c r="GU1088" s="37"/>
      <c r="GV1088" s="37"/>
      <c r="GW1088" s="37"/>
      <c r="GX1088" s="37"/>
      <c r="GY1088" s="37"/>
      <c r="GZ1088" s="37"/>
      <c r="HA1088" s="37"/>
    </row>
    <row r="1089" spans="1:209" s="39" customFormat="1" x14ac:dyDescent="0.25">
      <c r="A1089" s="50"/>
      <c r="B1089" s="124"/>
      <c r="C1089" s="125"/>
      <c r="D1089" s="20"/>
      <c r="E1089" s="20"/>
      <c r="F1089" s="20"/>
      <c r="G1089" s="37"/>
      <c r="H1089" s="37"/>
      <c r="I1089" s="37"/>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37"/>
      <c r="AI1089" s="37"/>
      <c r="AJ1089" s="37"/>
      <c r="AK1089" s="37"/>
      <c r="AL1089" s="37"/>
      <c r="AM1089" s="37"/>
      <c r="AN1089" s="37"/>
      <c r="AO1089" s="37"/>
      <c r="AP1089" s="37"/>
      <c r="AQ1089" s="37"/>
      <c r="AR1089" s="37"/>
      <c r="AS1089" s="37"/>
      <c r="AT1089" s="37"/>
      <c r="AU1089" s="37"/>
      <c r="AV1089" s="37"/>
      <c r="AW1089" s="37"/>
      <c r="AX1089" s="37"/>
      <c r="AY1089" s="37"/>
      <c r="AZ1089" s="37"/>
      <c r="BA1089" s="37"/>
      <c r="BB1089" s="37"/>
      <c r="BC1089" s="37"/>
      <c r="BD1089" s="37"/>
      <c r="BE1089" s="37"/>
      <c r="BF1089" s="37"/>
      <c r="BG1089" s="37"/>
      <c r="BH1089" s="37"/>
      <c r="BI1089" s="37"/>
      <c r="BJ1089" s="37"/>
      <c r="BK1089" s="37"/>
      <c r="BL1089" s="37"/>
      <c r="BM1089" s="37"/>
      <c r="BN1089" s="37"/>
      <c r="BO1089" s="37"/>
      <c r="BP1089" s="37"/>
      <c r="BQ1089" s="37"/>
      <c r="BR1089" s="37"/>
      <c r="BS1089" s="37"/>
      <c r="BT1089" s="37"/>
      <c r="BU1089" s="37"/>
      <c r="BV1089" s="37"/>
      <c r="BW1089" s="37"/>
      <c r="BX1089" s="37"/>
      <c r="BY1089" s="37"/>
      <c r="BZ1089" s="37"/>
      <c r="CA1089" s="37"/>
      <c r="CB1089" s="37"/>
      <c r="CC1089" s="37"/>
      <c r="CD1089" s="37"/>
      <c r="CE1089" s="37"/>
      <c r="CF1089" s="37"/>
      <c r="CG1089" s="37"/>
      <c r="CH1089" s="37"/>
      <c r="CI1089" s="37"/>
      <c r="CJ1089" s="37"/>
      <c r="CK1089" s="37"/>
      <c r="CL1089" s="37"/>
      <c r="CM1089" s="37"/>
      <c r="CN1089" s="37"/>
      <c r="CO1089" s="37"/>
      <c r="CP1089" s="37"/>
      <c r="CQ1089" s="37"/>
      <c r="CR1089" s="37"/>
      <c r="CS1089" s="37"/>
      <c r="CT1089" s="37"/>
      <c r="CU1089" s="37"/>
      <c r="CV1089" s="37"/>
      <c r="CW1089" s="37"/>
      <c r="CX1089" s="37"/>
      <c r="CY1089" s="37"/>
      <c r="CZ1089" s="37"/>
      <c r="DA1089" s="37"/>
      <c r="DB1089" s="37"/>
      <c r="DC1089" s="37"/>
      <c r="DD1089" s="37"/>
      <c r="DE1089" s="37"/>
      <c r="DF1089" s="37"/>
      <c r="DG1089" s="37"/>
      <c r="DH1089" s="37"/>
      <c r="DI1089" s="37"/>
      <c r="DJ1089" s="37"/>
      <c r="DK1089" s="37"/>
      <c r="DL1089" s="37"/>
      <c r="DM1089" s="37"/>
      <c r="DN1089" s="37"/>
      <c r="DO1089" s="37"/>
      <c r="DP1089" s="37"/>
      <c r="DQ1089" s="37"/>
      <c r="DR1089" s="37"/>
      <c r="DS1089" s="37"/>
      <c r="DT1089" s="37"/>
      <c r="DU1089" s="37"/>
      <c r="DV1089" s="37"/>
      <c r="DW1089" s="37"/>
      <c r="DX1089" s="37"/>
      <c r="DY1089" s="37"/>
      <c r="DZ1089" s="37"/>
      <c r="EA1089" s="37"/>
      <c r="EB1089" s="37"/>
      <c r="EC1089" s="37"/>
      <c r="ED1089" s="37"/>
      <c r="EE1089" s="37"/>
      <c r="EF1089" s="37"/>
      <c r="EG1089" s="37"/>
      <c r="EH1089" s="37"/>
      <c r="EI1089" s="37"/>
      <c r="EJ1089" s="37"/>
      <c r="EK1089" s="37"/>
      <c r="EL1089" s="37"/>
      <c r="EM1089" s="37"/>
      <c r="EN1089" s="37"/>
      <c r="EO1089" s="37"/>
      <c r="EP1089" s="37"/>
      <c r="EQ1089" s="37"/>
      <c r="ER1089" s="37"/>
      <c r="ES1089" s="37"/>
      <c r="ET1089" s="37"/>
      <c r="EU1089" s="37"/>
      <c r="EV1089" s="37"/>
      <c r="EW1089" s="37"/>
      <c r="EX1089" s="37"/>
      <c r="EY1089" s="37"/>
      <c r="EZ1089" s="37"/>
      <c r="FA1089" s="37"/>
      <c r="FB1089" s="37"/>
      <c r="FC1089" s="37"/>
      <c r="FD1089" s="37"/>
      <c r="FE1089" s="37"/>
      <c r="FF1089" s="37"/>
      <c r="FG1089" s="37"/>
      <c r="FH1089" s="37"/>
      <c r="FI1089" s="37"/>
      <c r="FJ1089" s="37"/>
      <c r="FK1089" s="37"/>
      <c r="FL1089" s="37"/>
      <c r="FM1089" s="37"/>
      <c r="FN1089" s="37"/>
      <c r="FO1089" s="37"/>
      <c r="FP1089" s="37"/>
      <c r="FQ1089" s="37"/>
      <c r="FR1089" s="37"/>
      <c r="FS1089" s="37"/>
      <c r="FT1089" s="37"/>
      <c r="FU1089" s="37"/>
      <c r="FV1089" s="37"/>
      <c r="FW1089" s="37"/>
      <c r="FX1089" s="37"/>
      <c r="FY1089" s="37"/>
      <c r="FZ1089" s="37"/>
      <c r="GA1089" s="37"/>
      <c r="GB1089" s="37"/>
      <c r="GC1089" s="37"/>
      <c r="GD1089" s="37"/>
      <c r="GE1089" s="37"/>
      <c r="GF1089" s="37"/>
      <c r="GG1089" s="37"/>
      <c r="GH1089" s="37"/>
      <c r="GI1089" s="37"/>
      <c r="GJ1089" s="37"/>
      <c r="GK1089" s="37"/>
      <c r="GL1089" s="37"/>
      <c r="GM1089" s="37"/>
      <c r="GN1089" s="37"/>
      <c r="GO1089" s="37"/>
      <c r="GP1089" s="37"/>
      <c r="GQ1089" s="37"/>
      <c r="GR1089" s="37"/>
      <c r="GS1089" s="37"/>
      <c r="GT1089" s="37"/>
      <c r="GU1089" s="37"/>
      <c r="GV1089" s="37"/>
      <c r="GW1089" s="37"/>
      <c r="GX1089" s="37"/>
      <c r="GY1089" s="37"/>
      <c r="GZ1089" s="37"/>
      <c r="HA1089" s="37"/>
    </row>
    <row r="1090" spans="1:209" s="39" customFormat="1" x14ac:dyDescent="0.25">
      <c r="A1090" s="50"/>
      <c r="B1090" s="124"/>
      <c r="C1090" s="125"/>
      <c r="D1090" s="20"/>
      <c r="E1090" s="20"/>
      <c r="F1090" s="20"/>
      <c r="G1090" s="37"/>
      <c r="H1090" s="37"/>
      <c r="I1090" s="37"/>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7"/>
      <c r="AF1090" s="37"/>
      <c r="AG1090" s="37"/>
      <c r="AH1090" s="37"/>
      <c r="AI1090" s="37"/>
      <c r="AJ1090" s="37"/>
      <c r="AK1090" s="37"/>
      <c r="AL1090" s="37"/>
      <c r="AM1090" s="37"/>
      <c r="AN1090" s="37"/>
      <c r="AO1090" s="37"/>
      <c r="AP1090" s="37"/>
      <c r="AQ1090" s="37"/>
      <c r="AR1090" s="37"/>
      <c r="AS1090" s="37"/>
      <c r="AT1090" s="37"/>
      <c r="AU1090" s="37"/>
      <c r="AV1090" s="37"/>
      <c r="AW1090" s="37"/>
      <c r="AX1090" s="37"/>
      <c r="AY1090" s="37"/>
      <c r="AZ1090" s="37"/>
      <c r="BA1090" s="37"/>
      <c r="BB1090" s="37"/>
      <c r="BC1090" s="37"/>
      <c r="BD1090" s="37"/>
      <c r="BE1090" s="37"/>
      <c r="BF1090" s="37"/>
      <c r="BG1090" s="37"/>
      <c r="BH1090" s="37"/>
      <c r="BI1090" s="37"/>
      <c r="BJ1090" s="37"/>
      <c r="BK1090" s="37"/>
      <c r="BL1090" s="37"/>
      <c r="BM1090" s="37"/>
      <c r="BN1090" s="37"/>
      <c r="BO1090" s="37"/>
      <c r="BP1090" s="37"/>
      <c r="BQ1090" s="37"/>
      <c r="BR1090" s="37"/>
      <c r="BS1090" s="37"/>
      <c r="BT1090" s="37"/>
      <c r="BU1090" s="37"/>
      <c r="BV1090" s="37"/>
      <c r="BW1090" s="37"/>
      <c r="BX1090" s="37"/>
      <c r="BY1090" s="37"/>
      <c r="BZ1090" s="37"/>
      <c r="CA1090" s="37"/>
      <c r="CB1090" s="37"/>
      <c r="CC1090" s="37"/>
      <c r="CD1090" s="37"/>
      <c r="CE1090" s="37"/>
      <c r="CF1090" s="37"/>
      <c r="CG1090" s="37"/>
      <c r="CH1090" s="37"/>
      <c r="CI1090" s="37"/>
      <c r="CJ1090" s="37"/>
      <c r="CK1090" s="37"/>
      <c r="CL1090" s="37"/>
      <c r="CM1090" s="37"/>
      <c r="CN1090" s="37"/>
      <c r="CO1090" s="37"/>
      <c r="CP1090" s="37"/>
      <c r="CQ1090" s="37"/>
      <c r="CR1090" s="37"/>
      <c r="CS1090" s="37"/>
      <c r="CT1090" s="37"/>
      <c r="CU1090" s="37"/>
      <c r="CV1090" s="37"/>
      <c r="CW1090" s="37"/>
      <c r="CX1090" s="37"/>
      <c r="CY1090" s="37"/>
      <c r="CZ1090" s="37"/>
      <c r="DA1090" s="37"/>
      <c r="DB1090" s="37"/>
      <c r="DC1090" s="37"/>
      <c r="DD1090" s="37"/>
      <c r="DE1090" s="37"/>
      <c r="DF1090" s="37"/>
      <c r="DG1090" s="37"/>
      <c r="DH1090" s="37"/>
      <c r="DI1090" s="37"/>
      <c r="DJ1090" s="37"/>
      <c r="DK1090" s="37"/>
      <c r="DL1090" s="37"/>
      <c r="DM1090" s="37"/>
      <c r="DN1090" s="37"/>
      <c r="DO1090" s="37"/>
      <c r="DP1090" s="37"/>
      <c r="DQ1090" s="37"/>
      <c r="DR1090" s="37"/>
      <c r="DS1090" s="37"/>
      <c r="DT1090" s="37"/>
      <c r="DU1090" s="37"/>
      <c r="DV1090" s="37"/>
      <c r="DW1090" s="37"/>
      <c r="DX1090" s="37"/>
      <c r="DY1090" s="37"/>
      <c r="DZ1090" s="37"/>
      <c r="EA1090" s="37"/>
      <c r="EB1090" s="37"/>
      <c r="EC1090" s="37"/>
      <c r="ED1090" s="37"/>
      <c r="EE1090" s="37"/>
      <c r="EF1090" s="37"/>
      <c r="EG1090" s="37"/>
      <c r="EH1090" s="37"/>
      <c r="EI1090" s="37"/>
      <c r="EJ1090" s="37"/>
      <c r="EK1090" s="37"/>
      <c r="EL1090" s="37"/>
      <c r="EM1090" s="37"/>
      <c r="EN1090" s="37"/>
      <c r="EO1090" s="37"/>
      <c r="EP1090" s="37"/>
      <c r="EQ1090" s="37"/>
      <c r="ER1090" s="37"/>
      <c r="ES1090" s="37"/>
      <c r="ET1090" s="37"/>
      <c r="EU1090" s="37"/>
      <c r="EV1090" s="37"/>
      <c r="EW1090" s="37"/>
      <c r="EX1090" s="37"/>
      <c r="EY1090" s="37"/>
      <c r="EZ1090" s="37"/>
      <c r="FA1090" s="37"/>
      <c r="FB1090" s="37"/>
      <c r="FC1090" s="37"/>
      <c r="FD1090" s="37"/>
      <c r="FE1090" s="37"/>
      <c r="FF1090" s="37"/>
      <c r="FG1090" s="37"/>
      <c r="FH1090" s="37"/>
      <c r="FI1090" s="37"/>
      <c r="FJ1090" s="37"/>
      <c r="FK1090" s="37"/>
      <c r="FL1090" s="37"/>
      <c r="FM1090" s="37"/>
      <c r="FN1090" s="37"/>
      <c r="FO1090" s="37"/>
      <c r="FP1090" s="37"/>
      <c r="FQ1090" s="37"/>
      <c r="FR1090" s="37"/>
      <c r="FS1090" s="37"/>
      <c r="FT1090" s="37"/>
      <c r="FU1090" s="37"/>
      <c r="FV1090" s="37"/>
      <c r="FW1090" s="37"/>
      <c r="FX1090" s="37"/>
      <c r="FY1090" s="37"/>
      <c r="FZ1090" s="37"/>
      <c r="GA1090" s="37"/>
      <c r="GB1090" s="37"/>
      <c r="GC1090" s="37"/>
      <c r="GD1090" s="37"/>
      <c r="GE1090" s="37"/>
      <c r="GF1090" s="37"/>
      <c r="GG1090" s="37"/>
      <c r="GH1090" s="37"/>
      <c r="GI1090" s="37"/>
      <c r="GJ1090" s="37"/>
      <c r="GK1090" s="37"/>
      <c r="GL1090" s="37"/>
      <c r="GM1090" s="37"/>
      <c r="GN1090" s="37"/>
      <c r="GO1090" s="37"/>
      <c r="GP1090" s="37"/>
      <c r="GQ1090" s="37"/>
      <c r="GR1090" s="37"/>
      <c r="GS1090" s="37"/>
      <c r="GT1090" s="37"/>
      <c r="GU1090" s="37"/>
      <c r="GV1090" s="37"/>
      <c r="GW1090" s="37"/>
      <c r="GX1090" s="37"/>
      <c r="GY1090" s="37"/>
      <c r="GZ1090" s="37"/>
      <c r="HA1090" s="37"/>
    </row>
    <row r="1091" spans="1:209" s="39" customFormat="1" x14ac:dyDescent="0.25">
      <c r="A1091" s="50"/>
      <c r="B1091" s="124"/>
      <c r="C1091" s="125"/>
      <c r="D1091" s="20"/>
      <c r="E1091" s="20"/>
      <c r="F1091" s="20"/>
      <c r="G1091" s="37"/>
      <c r="H1091" s="37"/>
      <c r="I1091" s="37"/>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7"/>
      <c r="AF1091" s="37"/>
      <c r="AG1091" s="37"/>
      <c r="AH1091" s="37"/>
      <c r="AI1091" s="37"/>
      <c r="AJ1091" s="37"/>
      <c r="AK1091" s="37"/>
      <c r="AL1091" s="37"/>
      <c r="AM1091" s="37"/>
      <c r="AN1091" s="37"/>
      <c r="AO1091" s="37"/>
      <c r="AP1091" s="37"/>
      <c r="AQ1091" s="37"/>
      <c r="AR1091" s="37"/>
      <c r="AS1091" s="37"/>
      <c r="AT1091" s="37"/>
      <c r="AU1091" s="37"/>
      <c r="AV1091" s="37"/>
      <c r="AW1091" s="37"/>
      <c r="AX1091" s="37"/>
      <c r="AY1091" s="37"/>
      <c r="AZ1091" s="37"/>
      <c r="BA1091" s="37"/>
      <c r="BB1091" s="37"/>
      <c r="BC1091" s="37"/>
      <c r="BD1091" s="37"/>
      <c r="BE1091" s="37"/>
      <c r="BF1091" s="37"/>
      <c r="BG1091" s="37"/>
      <c r="BH1091" s="37"/>
      <c r="BI1091" s="37"/>
      <c r="BJ1091" s="37"/>
      <c r="BK1091" s="37"/>
      <c r="BL1091" s="37"/>
      <c r="BM1091" s="37"/>
      <c r="BN1091" s="37"/>
      <c r="BO1091" s="37"/>
      <c r="BP1091" s="37"/>
      <c r="BQ1091" s="37"/>
      <c r="BR1091" s="37"/>
      <c r="BS1091" s="37"/>
      <c r="BT1091" s="37"/>
      <c r="BU1091" s="37"/>
      <c r="BV1091" s="37"/>
      <c r="BW1091" s="37"/>
      <c r="BX1091" s="37"/>
      <c r="BY1091" s="37"/>
      <c r="BZ1091" s="37"/>
      <c r="CA1091" s="37"/>
      <c r="CB1091" s="37"/>
      <c r="CC1091" s="37"/>
      <c r="CD1091" s="37"/>
      <c r="CE1091" s="37"/>
      <c r="CF1091" s="37"/>
      <c r="CG1091" s="37"/>
      <c r="CH1091" s="37"/>
      <c r="CI1091" s="37"/>
      <c r="CJ1091" s="37"/>
      <c r="CK1091" s="37"/>
      <c r="CL1091" s="37"/>
      <c r="CM1091" s="37"/>
      <c r="CN1091" s="37"/>
      <c r="CO1091" s="37"/>
      <c r="CP1091" s="37"/>
      <c r="CQ1091" s="37"/>
      <c r="CR1091" s="37"/>
      <c r="CS1091" s="37"/>
      <c r="CT1091" s="37"/>
      <c r="CU1091" s="37"/>
      <c r="CV1091" s="37"/>
      <c r="CW1091" s="37"/>
      <c r="CX1091" s="37"/>
      <c r="CY1091" s="37"/>
      <c r="CZ1091" s="37"/>
      <c r="DA1091" s="37"/>
      <c r="DB1091" s="37"/>
      <c r="DC1091" s="37"/>
      <c r="DD1091" s="37"/>
      <c r="DE1091" s="37"/>
      <c r="DF1091" s="37"/>
      <c r="DG1091" s="37"/>
      <c r="DH1091" s="37"/>
      <c r="DI1091" s="37"/>
      <c r="DJ1091" s="37"/>
      <c r="DK1091" s="37"/>
      <c r="DL1091" s="37"/>
      <c r="DM1091" s="37"/>
      <c r="DN1091" s="37"/>
      <c r="DO1091" s="37"/>
      <c r="DP1091" s="37"/>
      <c r="DQ1091" s="37"/>
      <c r="DR1091" s="37"/>
      <c r="DS1091" s="37"/>
      <c r="DT1091" s="37"/>
      <c r="DU1091" s="37"/>
      <c r="DV1091" s="37"/>
      <c r="DW1091" s="37"/>
      <c r="DX1091" s="37"/>
      <c r="DY1091" s="37"/>
      <c r="DZ1091" s="37"/>
      <c r="EA1091" s="37"/>
      <c r="EB1091" s="37"/>
      <c r="EC1091" s="37"/>
      <c r="ED1091" s="37"/>
      <c r="EE1091" s="37"/>
      <c r="EF1091" s="37"/>
      <c r="EG1091" s="37"/>
      <c r="EH1091" s="37"/>
      <c r="EI1091" s="37"/>
      <c r="EJ1091" s="37"/>
      <c r="EK1091" s="37"/>
      <c r="EL1091" s="37"/>
      <c r="EM1091" s="37"/>
      <c r="EN1091" s="37"/>
      <c r="EO1091" s="37"/>
      <c r="EP1091" s="37"/>
      <c r="EQ1091" s="37"/>
      <c r="ER1091" s="37"/>
      <c r="ES1091" s="37"/>
      <c r="ET1091" s="37"/>
      <c r="EU1091" s="37"/>
      <c r="EV1091" s="37"/>
      <c r="EW1091" s="37"/>
      <c r="EX1091" s="37"/>
      <c r="EY1091" s="37"/>
      <c r="EZ1091" s="37"/>
      <c r="FA1091" s="37"/>
      <c r="FB1091" s="37"/>
      <c r="FC1091" s="37"/>
      <c r="FD1091" s="37"/>
      <c r="FE1091" s="37"/>
      <c r="FF1091" s="37"/>
      <c r="FG1091" s="37"/>
      <c r="FH1091" s="37"/>
      <c r="FI1091" s="37"/>
      <c r="FJ1091" s="37"/>
      <c r="FK1091" s="37"/>
      <c r="FL1091" s="37"/>
      <c r="FM1091" s="37"/>
      <c r="FN1091" s="37"/>
      <c r="FO1091" s="37"/>
      <c r="FP1091" s="37"/>
      <c r="FQ1091" s="37"/>
      <c r="FR1091" s="37"/>
      <c r="FS1091" s="37"/>
      <c r="FT1091" s="37"/>
      <c r="FU1091" s="37"/>
      <c r="FV1091" s="37"/>
      <c r="FW1091" s="37"/>
      <c r="FX1091" s="37"/>
      <c r="FY1091" s="37"/>
      <c r="FZ1091" s="37"/>
      <c r="GA1091" s="37"/>
      <c r="GB1091" s="37"/>
      <c r="GC1091" s="37"/>
      <c r="GD1091" s="37"/>
      <c r="GE1091" s="37"/>
      <c r="GF1091" s="37"/>
      <c r="GG1091" s="37"/>
      <c r="GH1091" s="37"/>
      <c r="GI1091" s="37"/>
      <c r="GJ1091" s="37"/>
      <c r="GK1091" s="37"/>
      <c r="GL1091" s="37"/>
      <c r="GM1091" s="37"/>
      <c r="GN1091" s="37"/>
      <c r="GO1091" s="37"/>
      <c r="GP1091" s="37"/>
      <c r="GQ1091" s="37"/>
      <c r="GR1091" s="37"/>
      <c r="GS1091" s="37"/>
      <c r="GT1091" s="37"/>
      <c r="GU1091" s="37"/>
      <c r="GV1091" s="37"/>
      <c r="GW1091" s="37"/>
      <c r="GX1091" s="37"/>
      <c r="GY1091" s="37"/>
      <c r="GZ1091" s="37"/>
      <c r="HA1091" s="37"/>
    </row>
    <row r="1092" spans="1:209" s="39" customFormat="1" x14ac:dyDescent="0.25">
      <c r="A1092" s="50"/>
      <c r="B1092" s="124"/>
      <c r="C1092" s="125"/>
      <c r="D1092" s="20"/>
      <c r="E1092" s="20"/>
      <c r="F1092" s="20"/>
      <c r="G1092" s="37"/>
      <c r="H1092" s="37"/>
      <c r="I1092" s="37"/>
      <c r="J1092" s="37"/>
      <c r="K1092" s="37"/>
      <c r="L1092" s="37"/>
      <c r="M1092" s="37"/>
      <c r="N1092" s="37"/>
      <c r="O1092" s="37"/>
      <c r="P1092" s="37"/>
      <c r="Q1092" s="37"/>
      <c r="R1092" s="37"/>
      <c r="S1092" s="37"/>
      <c r="T1092" s="37"/>
      <c r="U1092" s="37"/>
      <c r="V1092" s="37"/>
      <c r="W1092" s="37"/>
      <c r="X1092" s="37"/>
      <c r="Y1092" s="37"/>
      <c r="Z1092" s="37"/>
      <c r="AA1092" s="37"/>
      <c r="AB1092" s="37"/>
      <c r="AC1092" s="37"/>
      <c r="AD1092" s="37"/>
      <c r="AE1092" s="37"/>
      <c r="AF1092" s="37"/>
      <c r="AG1092" s="37"/>
      <c r="AH1092" s="37"/>
      <c r="AI1092" s="37"/>
      <c r="AJ1092" s="37"/>
      <c r="AK1092" s="37"/>
      <c r="AL1092" s="37"/>
      <c r="AM1092" s="37"/>
      <c r="AN1092" s="37"/>
      <c r="AO1092" s="37"/>
      <c r="AP1092" s="37"/>
      <c r="AQ1092" s="37"/>
      <c r="AR1092" s="37"/>
      <c r="AS1092" s="37"/>
      <c r="AT1092" s="37"/>
      <c r="AU1092" s="37"/>
      <c r="AV1092" s="37"/>
      <c r="AW1092" s="37"/>
      <c r="AX1092" s="37"/>
      <c r="AY1092" s="37"/>
      <c r="AZ1092" s="37"/>
      <c r="BA1092" s="37"/>
      <c r="BB1092" s="37"/>
      <c r="BC1092" s="37"/>
      <c r="BD1092" s="37"/>
      <c r="BE1092" s="37"/>
      <c r="BF1092" s="37"/>
      <c r="BG1092" s="37"/>
      <c r="BH1092" s="37"/>
      <c r="BI1092" s="37"/>
      <c r="BJ1092" s="37"/>
      <c r="BK1092" s="37"/>
      <c r="BL1092" s="37"/>
      <c r="BM1092" s="37"/>
      <c r="BN1092" s="37"/>
      <c r="BO1092" s="37"/>
      <c r="BP1092" s="37"/>
      <c r="BQ1092" s="37"/>
      <c r="BR1092" s="37"/>
      <c r="BS1092" s="37"/>
      <c r="BT1092" s="37"/>
      <c r="BU1092" s="37"/>
      <c r="BV1092" s="37"/>
      <c r="BW1092" s="37"/>
      <c r="BX1092" s="37"/>
      <c r="BY1092" s="37"/>
      <c r="BZ1092" s="37"/>
      <c r="CA1092" s="37"/>
      <c r="CB1092" s="37"/>
      <c r="CC1092" s="37"/>
      <c r="CD1092" s="37"/>
      <c r="CE1092" s="37"/>
      <c r="CF1092" s="37"/>
      <c r="CG1092" s="37"/>
      <c r="CH1092" s="37"/>
      <c r="CI1092" s="37"/>
      <c r="CJ1092" s="37"/>
      <c r="CK1092" s="37"/>
      <c r="CL1092" s="37"/>
      <c r="CM1092" s="37"/>
      <c r="CN1092" s="37"/>
      <c r="CO1092" s="37"/>
      <c r="CP1092" s="37"/>
      <c r="CQ1092" s="37"/>
      <c r="CR1092" s="37"/>
      <c r="CS1092" s="37"/>
      <c r="CT1092" s="37"/>
      <c r="CU1092" s="37"/>
      <c r="CV1092" s="37"/>
      <c r="CW1092" s="37"/>
      <c r="CX1092" s="37"/>
      <c r="CY1092" s="37"/>
      <c r="CZ1092" s="37"/>
      <c r="DA1092" s="37"/>
      <c r="DB1092" s="37"/>
      <c r="DC1092" s="37"/>
      <c r="DD1092" s="37"/>
      <c r="DE1092" s="37"/>
      <c r="DF1092" s="37"/>
      <c r="DG1092" s="37"/>
      <c r="DH1092" s="37"/>
      <c r="DI1092" s="37"/>
      <c r="DJ1092" s="37"/>
      <c r="DK1092" s="37"/>
      <c r="DL1092" s="37"/>
      <c r="DM1092" s="37"/>
      <c r="DN1092" s="37"/>
      <c r="DO1092" s="37"/>
      <c r="DP1092" s="37"/>
      <c r="DQ1092" s="37"/>
      <c r="DR1092" s="37"/>
      <c r="DS1092" s="37"/>
      <c r="DT1092" s="37"/>
      <c r="DU1092" s="37"/>
      <c r="DV1092" s="37"/>
      <c r="DW1092" s="37"/>
      <c r="DX1092" s="37"/>
      <c r="DY1092" s="37"/>
      <c r="DZ1092" s="37"/>
      <c r="EA1092" s="37"/>
      <c r="EB1092" s="37"/>
      <c r="EC1092" s="37"/>
      <c r="ED1092" s="37"/>
      <c r="EE1092" s="37"/>
      <c r="EF1092" s="37"/>
      <c r="EG1092" s="37"/>
      <c r="EH1092" s="37"/>
      <c r="EI1092" s="37"/>
      <c r="EJ1092" s="37"/>
      <c r="EK1092" s="37"/>
      <c r="EL1092" s="37"/>
      <c r="EM1092" s="37"/>
      <c r="EN1092" s="37"/>
      <c r="EO1092" s="37"/>
      <c r="EP1092" s="37"/>
      <c r="EQ1092" s="37"/>
      <c r="ER1092" s="37"/>
      <c r="ES1092" s="37"/>
      <c r="ET1092" s="37"/>
      <c r="EU1092" s="37"/>
      <c r="EV1092" s="37"/>
      <c r="EW1092" s="37"/>
      <c r="EX1092" s="37"/>
      <c r="EY1092" s="37"/>
      <c r="EZ1092" s="37"/>
      <c r="FA1092" s="37"/>
      <c r="FB1092" s="37"/>
      <c r="FC1092" s="37"/>
      <c r="FD1092" s="37"/>
      <c r="FE1092" s="37"/>
      <c r="FF1092" s="37"/>
      <c r="FG1092" s="37"/>
      <c r="FH1092" s="37"/>
      <c r="FI1092" s="37"/>
      <c r="FJ1092" s="37"/>
      <c r="FK1092" s="37"/>
      <c r="FL1092" s="37"/>
      <c r="FM1092" s="37"/>
      <c r="FN1092" s="37"/>
      <c r="FO1092" s="37"/>
      <c r="FP1092" s="37"/>
      <c r="FQ1092" s="37"/>
      <c r="FR1092" s="37"/>
      <c r="FS1092" s="37"/>
      <c r="FT1092" s="37"/>
      <c r="FU1092" s="37"/>
      <c r="FV1092" s="37"/>
      <c r="FW1092" s="37"/>
      <c r="FX1092" s="37"/>
      <c r="FY1092" s="37"/>
      <c r="FZ1092" s="37"/>
      <c r="GA1092" s="37"/>
      <c r="GB1092" s="37"/>
      <c r="GC1092" s="37"/>
      <c r="GD1092" s="37"/>
      <c r="GE1092" s="37"/>
      <c r="GF1092" s="37"/>
      <c r="GG1092" s="37"/>
      <c r="GH1092" s="37"/>
      <c r="GI1092" s="37"/>
      <c r="GJ1092" s="37"/>
      <c r="GK1092" s="37"/>
      <c r="GL1092" s="37"/>
      <c r="GM1092" s="37"/>
      <c r="GN1092" s="37"/>
      <c r="GO1092" s="37"/>
      <c r="GP1092" s="37"/>
      <c r="GQ1092" s="37"/>
      <c r="GR1092" s="37"/>
      <c r="GS1092" s="37"/>
      <c r="GT1092" s="37"/>
      <c r="GU1092" s="37"/>
      <c r="GV1092" s="37"/>
      <c r="GW1092" s="37"/>
      <c r="GX1092" s="37"/>
      <c r="GY1092" s="37"/>
      <c r="GZ1092" s="37"/>
      <c r="HA1092" s="37"/>
    </row>
    <row r="1093" spans="1:209" s="39" customFormat="1" x14ac:dyDescent="0.25">
      <c r="A1093" s="50"/>
      <c r="B1093" s="124"/>
      <c r="C1093" s="125"/>
      <c r="D1093" s="20"/>
      <c r="E1093" s="20"/>
      <c r="F1093" s="20"/>
      <c r="G1093" s="37"/>
      <c r="H1093" s="37"/>
      <c r="I1093" s="37"/>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7"/>
      <c r="AF1093" s="37"/>
      <c r="AG1093" s="37"/>
      <c r="AH1093" s="37"/>
      <c r="AI1093" s="37"/>
      <c r="AJ1093" s="37"/>
      <c r="AK1093" s="37"/>
      <c r="AL1093" s="37"/>
      <c r="AM1093" s="37"/>
      <c r="AN1093" s="37"/>
      <c r="AO1093" s="37"/>
      <c r="AP1093" s="37"/>
      <c r="AQ1093" s="37"/>
      <c r="AR1093" s="37"/>
      <c r="AS1093" s="37"/>
      <c r="AT1093" s="37"/>
      <c r="AU1093" s="37"/>
      <c r="AV1093" s="37"/>
      <c r="AW1093" s="37"/>
      <c r="AX1093" s="37"/>
      <c r="AY1093" s="37"/>
      <c r="AZ1093" s="37"/>
      <c r="BA1093" s="37"/>
      <c r="BB1093" s="37"/>
      <c r="BC1093" s="37"/>
      <c r="BD1093" s="37"/>
      <c r="BE1093" s="37"/>
      <c r="BF1093" s="37"/>
      <c r="BG1093" s="37"/>
      <c r="BH1093" s="37"/>
      <c r="BI1093" s="37"/>
      <c r="BJ1093" s="37"/>
      <c r="BK1093" s="37"/>
      <c r="BL1093" s="37"/>
      <c r="BM1093" s="37"/>
      <c r="BN1093" s="37"/>
      <c r="BO1093" s="37"/>
      <c r="BP1093" s="37"/>
      <c r="BQ1093" s="37"/>
      <c r="BR1093" s="37"/>
      <c r="BS1093" s="37"/>
      <c r="BT1093" s="37"/>
      <c r="BU1093" s="37"/>
      <c r="BV1093" s="37"/>
      <c r="BW1093" s="37"/>
      <c r="BX1093" s="37"/>
      <c r="BY1093" s="37"/>
      <c r="BZ1093" s="37"/>
      <c r="CA1093" s="37"/>
      <c r="CB1093" s="37"/>
      <c r="CC1093" s="37"/>
      <c r="CD1093" s="37"/>
      <c r="CE1093" s="37"/>
      <c r="CF1093" s="37"/>
      <c r="CG1093" s="37"/>
      <c r="CH1093" s="37"/>
      <c r="CI1093" s="37"/>
      <c r="CJ1093" s="37"/>
      <c r="CK1093" s="37"/>
      <c r="CL1093" s="37"/>
      <c r="CM1093" s="37"/>
      <c r="CN1093" s="37"/>
      <c r="CO1093" s="37"/>
      <c r="CP1093" s="37"/>
      <c r="CQ1093" s="37"/>
      <c r="CR1093" s="37"/>
      <c r="CS1093" s="37"/>
      <c r="CT1093" s="37"/>
      <c r="CU1093" s="37"/>
      <c r="CV1093" s="37"/>
      <c r="CW1093" s="37"/>
      <c r="CX1093" s="37"/>
      <c r="CY1093" s="37"/>
      <c r="CZ1093" s="37"/>
      <c r="DA1093" s="37"/>
      <c r="DB1093" s="37"/>
      <c r="DC1093" s="37"/>
      <c r="DD1093" s="37"/>
      <c r="DE1093" s="37"/>
      <c r="DF1093" s="37"/>
      <c r="DG1093" s="37"/>
      <c r="DH1093" s="37"/>
      <c r="DI1093" s="37"/>
      <c r="DJ1093" s="37"/>
      <c r="DK1093" s="37"/>
      <c r="DL1093" s="37"/>
      <c r="DM1093" s="37"/>
      <c r="DN1093" s="37"/>
      <c r="DO1093" s="37"/>
      <c r="DP1093" s="37"/>
      <c r="DQ1093" s="37"/>
      <c r="DR1093" s="37"/>
      <c r="DS1093" s="37"/>
      <c r="DT1093" s="37"/>
      <c r="DU1093" s="37"/>
      <c r="DV1093" s="37"/>
      <c r="DW1093" s="37"/>
      <c r="DX1093" s="37"/>
      <c r="DY1093" s="37"/>
      <c r="DZ1093" s="37"/>
      <c r="EA1093" s="37"/>
      <c r="EB1093" s="37"/>
      <c r="EC1093" s="37"/>
      <c r="ED1093" s="37"/>
      <c r="EE1093" s="37"/>
      <c r="EF1093" s="37"/>
      <c r="EG1093" s="37"/>
      <c r="EH1093" s="37"/>
      <c r="EI1093" s="37"/>
      <c r="EJ1093" s="37"/>
      <c r="EK1093" s="37"/>
      <c r="EL1093" s="37"/>
      <c r="EM1093" s="37"/>
      <c r="EN1093" s="37"/>
      <c r="EO1093" s="37"/>
      <c r="EP1093" s="37"/>
      <c r="EQ1093" s="37"/>
      <c r="ER1093" s="37"/>
      <c r="ES1093" s="37"/>
      <c r="ET1093" s="37"/>
      <c r="EU1093" s="37"/>
      <c r="EV1093" s="37"/>
      <c r="EW1093" s="37"/>
      <c r="EX1093" s="37"/>
      <c r="EY1093" s="37"/>
      <c r="EZ1093" s="37"/>
      <c r="FA1093" s="37"/>
      <c r="FB1093" s="37"/>
      <c r="FC1093" s="37"/>
      <c r="FD1093" s="37"/>
      <c r="FE1093" s="37"/>
      <c r="FF1093" s="37"/>
      <c r="FG1093" s="37"/>
      <c r="FH1093" s="37"/>
      <c r="FI1093" s="37"/>
      <c r="FJ1093" s="37"/>
      <c r="FK1093" s="37"/>
      <c r="FL1093" s="37"/>
      <c r="FM1093" s="37"/>
      <c r="FN1093" s="37"/>
      <c r="FO1093" s="37"/>
      <c r="FP1093" s="37"/>
      <c r="FQ1093" s="37"/>
      <c r="FR1093" s="37"/>
      <c r="FS1093" s="37"/>
      <c r="FT1093" s="37"/>
      <c r="FU1093" s="37"/>
      <c r="FV1093" s="37"/>
      <c r="FW1093" s="37"/>
      <c r="FX1093" s="37"/>
      <c r="FY1093" s="37"/>
      <c r="FZ1093" s="37"/>
      <c r="GA1093" s="37"/>
      <c r="GB1093" s="37"/>
      <c r="GC1093" s="37"/>
      <c r="GD1093" s="37"/>
      <c r="GE1093" s="37"/>
      <c r="GF1093" s="37"/>
      <c r="GG1093" s="37"/>
      <c r="GH1093" s="37"/>
      <c r="GI1093" s="37"/>
      <c r="GJ1093" s="37"/>
      <c r="GK1093" s="37"/>
      <c r="GL1093" s="37"/>
      <c r="GM1093" s="37"/>
      <c r="GN1093" s="37"/>
      <c r="GO1093" s="37"/>
      <c r="GP1093" s="37"/>
      <c r="GQ1093" s="37"/>
      <c r="GR1093" s="37"/>
      <c r="GS1093" s="37"/>
      <c r="GT1093" s="37"/>
      <c r="GU1093" s="37"/>
      <c r="GV1093" s="37"/>
      <c r="GW1093" s="37"/>
      <c r="GX1093" s="37"/>
      <c r="GY1093" s="37"/>
      <c r="GZ1093" s="37"/>
      <c r="HA1093" s="37"/>
    </row>
    <row r="1094" spans="1:209" s="39" customFormat="1" x14ac:dyDescent="0.25">
      <c r="A1094" s="50"/>
      <c r="B1094" s="124"/>
      <c r="C1094" s="125"/>
      <c r="D1094" s="20"/>
      <c r="E1094" s="20"/>
      <c r="F1094" s="20"/>
      <c r="G1094" s="37"/>
      <c r="H1094" s="37"/>
      <c r="I1094" s="37"/>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7"/>
      <c r="AF1094" s="37"/>
      <c r="AG1094" s="37"/>
      <c r="AH1094" s="37"/>
      <c r="AI1094" s="37"/>
      <c r="AJ1094" s="37"/>
      <c r="AK1094" s="37"/>
      <c r="AL1094" s="37"/>
      <c r="AM1094" s="37"/>
      <c r="AN1094" s="37"/>
      <c r="AO1094" s="37"/>
      <c r="AP1094" s="37"/>
      <c r="AQ1094" s="37"/>
      <c r="AR1094" s="37"/>
      <c r="AS1094" s="37"/>
      <c r="AT1094" s="37"/>
      <c r="AU1094" s="37"/>
      <c r="AV1094" s="37"/>
      <c r="AW1094" s="37"/>
      <c r="AX1094" s="37"/>
      <c r="AY1094" s="37"/>
      <c r="AZ1094" s="37"/>
      <c r="BA1094" s="37"/>
      <c r="BB1094" s="37"/>
      <c r="BC1094" s="37"/>
      <c r="BD1094" s="37"/>
      <c r="BE1094" s="37"/>
      <c r="BF1094" s="37"/>
      <c r="BG1094" s="37"/>
      <c r="BH1094" s="37"/>
      <c r="BI1094" s="37"/>
      <c r="BJ1094" s="37"/>
      <c r="BK1094" s="37"/>
      <c r="BL1094" s="37"/>
      <c r="BM1094" s="37"/>
      <c r="BN1094" s="37"/>
      <c r="BO1094" s="37"/>
      <c r="BP1094" s="37"/>
      <c r="BQ1094" s="37"/>
      <c r="BR1094" s="37"/>
      <c r="BS1094" s="37"/>
      <c r="BT1094" s="37"/>
      <c r="BU1094" s="37"/>
      <c r="BV1094" s="37"/>
      <c r="BW1094" s="37"/>
      <c r="BX1094" s="37"/>
      <c r="BY1094" s="37"/>
      <c r="BZ1094" s="37"/>
      <c r="CA1094" s="37"/>
      <c r="CB1094" s="37"/>
      <c r="CC1094" s="37"/>
      <c r="CD1094" s="37"/>
      <c r="CE1094" s="37"/>
      <c r="CF1094" s="37"/>
      <c r="CG1094" s="37"/>
      <c r="CH1094" s="37"/>
      <c r="CI1094" s="37"/>
      <c r="CJ1094" s="37"/>
      <c r="CK1094" s="37"/>
      <c r="CL1094" s="37"/>
      <c r="CM1094" s="37"/>
      <c r="CN1094" s="37"/>
      <c r="CO1094" s="37"/>
      <c r="CP1094" s="37"/>
      <c r="CQ1094" s="37"/>
      <c r="CR1094" s="37"/>
      <c r="CS1094" s="37"/>
      <c r="CT1094" s="37"/>
      <c r="CU1094" s="37"/>
      <c r="CV1094" s="37"/>
      <c r="CW1094" s="37"/>
      <c r="CX1094" s="37"/>
      <c r="CY1094" s="37"/>
      <c r="CZ1094" s="37"/>
      <c r="DA1094" s="37"/>
      <c r="DB1094" s="37"/>
      <c r="DC1094" s="37"/>
      <c r="DD1094" s="37"/>
      <c r="DE1094" s="37"/>
      <c r="DF1094" s="37"/>
      <c r="DG1094" s="37"/>
      <c r="DH1094" s="37"/>
      <c r="DI1094" s="37"/>
      <c r="DJ1094" s="37"/>
      <c r="DK1094" s="37"/>
      <c r="DL1094" s="37"/>
      <c r="DM1094" s="37"/>
      <c r="DN1094" s="37"/>
      <c r="DO1094" s="37"/>
      <c r="DP1094" s="37"/>
      <c r="DQ1094" s="37"/>
      <c r="DR1094" s="37"/>
      <c r="DS1094" s="37"/>
      <c r="DT1094" s="37"/>
      <c r="DU1094" s="37"/>
      <c r="DV1094" s="37"/>
      <c r="DW1094" s="37"/>
      <c r="DX1094" s="37"/>
      <c r="DY1094" s="37"/>
      <c r="DZ1094" s="37"/>
      <c r="EA1094" s="37"/>
      <c r="EB1094" s="37"/>
      <c r="EC1094" s="37"/>
      <c r="ED1094" s="37"/>
      <c r="EE1094" s="37"/>
      <c r="EF1094" s="37"/>
      <c r="EG1094" s="37"/>
      <c r="EH1094" s="37"/>
      <c r="EI1094" s="37"/>
      <c r="EJ1094" s="37"/>
      <c r="EK1094" s="37"/>
      <c r="EL1094" s="37"/>
      <c r="EM1094" s="37"/>
      <c r="EN1094" s="37"/>
      <c r="EO1094" s="37"/>
      <c r="EP1094" s="37"/>
      <c r="EQ1094" s="37"/>
      <c r="ER1094" s="37"/>
      <c r="ES1094" s="37"/>
      <c r="ET1094" s="37"/>
      <c r="EU1094" s="37"/>
      <c r="EV1094" s="37"/>
      <c r="EW1094" s="37"/>
      <c r="EX1094" s="37"/>
      <c r="EY1094" s="37"/>
      <c r="EZ1094" s="37"/>
      <c r="FA1094" s="37"/>
      <c r="FB1094" s="37"/>
      <c r="FC1094" s="37"/>
      <c r="FD1094" s="37"/>
      <c r="FE1094" s="37"/>
      <c r="FF1094" s="37"/>
      <c r="FG1094" s="37"/>
      <c r="FH1094" s="37"/>
      <c r="FI1094" s="37"/>
      <c r="FJ1094" s="37"/>
      <c r="FK1094" s="37"/>
      <c r="FL1094" s="37"/>
      <c r="FM1094" s="37"/>
      <c r="FN1094" s="37"/>
      <c r="FO1094" s="37"/>
      <c r="FP1094" s="37"/>
      <c r="FQ1094" s="37"/>
      <c r="FR1094" s="37"/>
      <c r="FS1094" s="37"/>
      <c r="FT1094" s="37"/>
      <c r="FU1094" s="37"/>
      <c r="FV1094" s="37"/>
      <c r="FW1094" s="37"/>
      <c r="FX1094" s="37"/>
      <c r="FY1094" s="37"/>
      <c r="FZ1094" s="37"/>
      <c r="GA1094" s="37"/>
      <c r="GB1094" s="37"/>
      <c r="GC1094" s="37"/>
      <c r="GD1094" s="37"/>
      <c r="GE1094" s="37"/>
      <c r="GF1094" s="37"/>
      <c r="GG1094" s="37"/>
      <c r="GH1094" s="37"/>
      <c r="GI1094" s="37"/>
      <c r="GJ1094" s="37"/>
      <c r="GK1094" s="37"/>
      <c r="GL1094" s="37"/>
      <c r="GM1094" s="37"/>
      <c r="GN1094" s="37"/>
      <c r="GO1094" s="37"/>
      <c r="GP1094" s="37"/>
      <c r="GQ1094" s="37"/>
      <c r="GR1094" s="37"/>
      <c r="GS1094" s="37"/>
      <c r="GT1094" s="37"/>
      <c r="GU1094" s="37"/>
      <c r="GV1094" s="37"/>
      <c r="GW1094" s="37"/>
      <c r="GX1094" s="37"/>
      <c r="GY1094" s="37"/>
      <c r="GZ1094" s="37"/>
      <c r="HA1094" s="37"/>
    </row>
    <row r="1095" spans="1:209" s="39" customFormat="1" x14ac:dyDescent="0.25">
      <c r="A1095" s="50"/>
      <c r="B1095" s="124"/>
      <c r="C1095" s="125"/>
      <c r="D1095" s="20"/>
      <c r="E1095" s="20"/>
      <c r="F1095" s="20"/>
      <c r="G1095" s="37"/>
      <c r="H1095" s="37"/>
      <c r="I1095" s="37"/>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7"/>
      <c r="AJ1095" s="37"/>
      <c r="AK1095" s="37"/>
      <c r="AL1095" s="37"/>
      <c r="AM1095" s="37"/>
      <c r="AN1095" s="37"/>
      <c r="AO1095" s="37"/>
      <c r="AP1095" s="37"/>
      <c r="AQ1095" s="37"/>
      <c r="AR1095" s="37"/>
      <c r="AS1095" s="37"/>
      <c r="AT1095" s="37"/>
      <c r="AU1095" s="37"/>
      <c r="AV1095" s="37"/>
      <c r="AW1095" s="37"/>
      <c r="AX1095" s="37"/>
      <c r="AY1095" s="37"/>
      <c r="AZ1095" s="37"/>
      <c r="BA1095" s="37"/>
      <c r="BB1095" s="37"/>
      <c r="BC1095" s="37"/>
      <c r="BD1095" s="37"/>
      <c r="BE1095" s="37"/>
      <c r="BF1095" s="37"/>
      <c r="BG1095" s="37"/>
      <c r="BH1095" s="37"/>
      <c r="BI1095" s="37"/>
      <c r="BJ1095" s="37"/>
      <c r="BK1095" s="37"/>
      <c r="BL1095" s="37"/>
      <c r="BM1095" s="37"/>
      <c r="BN1095" s="37"/>
      <c r="BO1095" s="37"/>
      <c r="BP1095" s="37"/>
      <c r="BQ1095" s="37"/>
      <c r="BR1095" s="37"/>
      <c r="BS1095" s="37"/>
      <c r="BT1095" s="37"/>
      <c r="BU1095" s="37"/>
      <c r="BV1095" s="37"/>
      <c r="BW1095" s="37"/>
      <c r="BX1095" s="37"/>
      <c r="BY1095" s="37"/>
      <c r="BZ1095" s="37"/>
      <c r="CA1095" s="37"/>
      <c r="CB1095" s="37"/>
      <c r="CC1095" s="37"/>
      <c r="CD1095" s="37"/>
      <c r="CE1095" s="37"/>
      <c r="CF1095" s="37"/>
      <c r="CG1095" s="37"/>
      <c r="CH1095" s="37"/>
      <c r="CI1095" s="37"/>
      <c r="CJ1095" s="37"/>
      <c r="CK1095" s="37"/>
      <c r="CL1095" s="37"/>
      <c r="CM1095" s="37"/>
      <c r="CN1095" s="37"/>
      <c r="CO1095" s="37"/>
      <c r="CP1095" s="37"/>
      <c r="CQ1095" s="37"/>
      <c r="CR1095" s="37"/>
      <c r="CS1095" s="37"/>
      <c r="CT1095" s="37"/>
      <c r="CU1095" s="37"/>
      <c r="CV1095" s="37"/>
      <c r="CW1095" s="37"/>
      <c r="CX1095" s="37"/>
      <c r="CY1095" s="37"/>
      <c r="CZ1095" s="37"/>
      <c r="DA1095" s="37"/>
      <c r="DB1095" s="37"/>
      <c r="DC1095" s="37"/>
      <c r="DD1095" s="37"/>
      <c r="DE1095" s="37"/>
      <c r="DF1095" s="37"/>
      <c r="DG1095" s="37"/>
      <c r="DH1095" s="37"/>
      <c r="DI1095" s="37"/>
      <c r="DJ1095" s="37"/>
      <c r="DK1095" s="37"/>
      <c r="DL1095" s="37"/>
      <c r="DM1095" s="37"/>
      <c r="DN1095" s="37"/>
      <c r="DO1095" s="37"/>
      <c r="DP1095" s="37"/>
      <c r="DQ1095" s="37"/>
      <c r="DR1095" s="37"/>
      <c r="DS1095" s="37"/>
      <c r="DT1095" s="37"/>
      <c r="DU1095" s="37"/>
      <c r="DV1095" s="37"/>
      <c r="DW1095" s="37"/>
      <c r="DX1095" s="37"/>
      <c r="DY1095" s="37"/>
      <c r="DZ1095" s="37"/>
      <c r="EA1095" s="37"/>
      <c r="EB1095" s="37"/>
      <c r="EC1095" s="37"/>
      <c r="ED1095" s="37"/>
      <c r="EE1095" s="37"/>
      <c r="EF1095" s="37"/>
      <c r="EG1095" s="37"/>
      <c r="EH1095" s="37"/>
      <c r="EI1095" s="37"/>
      <c r="EJ1095" s="37"/>
      <c r="EK1095" s="37"/>
      <c r="EL1095" s="37"/>
      <c r="EM1095" s="37"/>
      <c r="EN1095" s="37"/>
      <c r="EO1095" s="37"/>
      <c r="EP1095" s="37"/>
      <c r="EQ1095" s="37"/>
      <c r="ER1095" s="37"/>
      <c r="ES1095" s="37"/>
      <c r="ET1095" s="37"/>
      <c r="EU1095" s="37"/>
      <c r="EV1095" s="37"/>
      <c r="EW1095" s="37"/>
      <c r="EX1095" s="37"/>
      <c r="EY1095" s="37"/>
      <c r="EZ1095" s="37"/>
      <c r="FA1095" s="37"/>
      <c r="FB1095" s="37"/>
      <c r="FC1095" s="37"/>
      <c r="FD1095" s="37"/>
      <c r="FE1095" s="37"/>
      <c r="FF1095" s="37"/>
      <c r="FG1095" s="37"/>
      <c r="FH1095" s="37"/>
      <c r="FI1095" s="37"/>
      <c r="FJ1095" s="37"/>
      <c r="FK1095" s="37"/>
      <c r="FL1095" s="37"/>
      <c r="FM1095" s="37"/>
      <c r="FN1095" s="37"/>
      <c r="FO1095" s="37"/>
      <c r="FP1095" s="37"/>
      <c r="FQ1095" s="37"/>
      <c r="FR1095" s="37"/>
      <c r="FS1095" s="37"/>
      <c r="FT1095" s="37"/>
      <c r="FU1095" s="37"/>
      <c r="FV1095" s="37"/>
      <c r="FW1095" s="37"/>
      <c r="FX1095" s="37"/>
      <c r="FY1095" s="37"/>
      <c r="FZ1095" s="37"/>
      <c r="GA1095" s="37"/>
      <c r="GB1095" s="37"/>
      <c r="GC1095" s="37"/>
      <c r="GD1095" s="37"/>
      <c r="GE1095" s="37"/>
      <c r="GF1095" s="37"/>
      <c r="GG1095" s="37"/>
      <c r="GH1095" s="37"/>
      <c r="GI1095" s="37"/>
      <c r="GJ1095" s="37"/>
      <c r="GK1095" s="37"/>
      <c r="GL1095" s="37"/>
      <c r="GM1095" s="37"/>
      <c r="GN1095" s="37"/>
      <c r="GO1095" s="37"/>
      <c r="GP1095" s="37"/>
      <c r="GQ1095" s="37"/>
      <c r="GR1095" s="37"/>
      <c r="GS1095" s="37"/>
      <c r="GT1095" s="37"/>
      <c r="GU1095" s="37"/>
      <c r="GV1095" s="37"/>
      <c r="GW1095" s="37"/>
      <c r="GX1095" s="37"/>
      <c r="GY1095" s="37"/>
      <c r="GZ1095" s="37"/>
      <c r="HA1095" s="37"/>
    </row>
    <row r="1096" spans="1:209" s="39" customFormat="1" x14ac:dyDescent="0.25">
      <c r="A1096" s="50"/>
      <c r="B1096" s="124"/>
      <c r="C1096" s="125"/>
      <c r="D1096" s="20"/>
      <c r="E1096" s="20"/>
      <c r="F1096" s="20"/>
      <c r="G1096" s="37"/>
      <c r="H1096" s="37"/>
      <c r="I1096" s="37"/>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7"/>
      <c r="AF1096" s="37"/>
      <c r="AG1096" s="37"/>
      <c r="AH1096" s="37"/>
      <c r="AI1096" s="37"/>
      <c r="AJ1096" s="37"/>
      <c r="AK1096" s="37"/>
      <c r="AL1096" s="37"/>
      <c r="AM1096" s="37"/>
      <c r="AN1096" s="37"/>
      <c r="AO1096" s="37"/>
      <c r="AP1096" s="37"/>
      <c r="AQ1096" s="37"/>
      <c r="AR1096" s="37"/>
      <c r="AS1096" s="37"/>
      <c r="AT1096" s="37"/>
      <c r="AU1096" s="37"/>
      <c r="AV1096" s="37"/>
      <c r="AW1096" s="37"/>
      <c r="AX1096" s="37"/>
      <c r="AY1096" s="37"/>
      <c r="AZ1096" s="37"/>
      <c r="BA1096" s="37"/>
      <c r="BB1096" s="37"/>
      <c r="BC1096" s="37"/>
      <c r="BD1096" s="37"/>
      <c r="BE1096" s="37"/>
      <c r="BF1096" s="37"/>
      <c r="BG1096" s="37"/>
      <c r="BH1096" s="37"/>
      <c r="BI1096" s="37"/>
      <c r="BJ1096" s="37"/>
      <c r="BK1096" s="37"/>
      <c r="BL1096" s="37"/>
      <c r="BM1096" s="37"/>
      <c r="BN1096" s="37"/>
      <c r="BO1096" s="37"/>
      <c r="BP1096" s="37"/>
      <c r="BQ1096" s="37"/>
      <c r="BR1096" s="37"/>
      <c r="BS1096" s="37"/>
      <c r="BT1096" s="37"/>
      <c r="BU1096" s="37"/>
      <c r="BV1096" s="37"/>
      <c r="BW1096" s="37"/>
      <c r="BX1096" s="37"/>
      <c r="BY1096" s="37"/>
      <c r="BZ1096" s="37"/>
      <c r="CA1096" s="37"/>
      <c r="CB1096" s="37"/>
      <c r="CC1096" s="37"/>
      <c r="CD1096" s="37"/>
      <c r="CE1096" s="37"/>
      <c r="CF1096" s="37"/>
      <c r="CG1096" s="37"/>
      <c r="CH1096" s="37"/>
      <c r="CI1096" s="37"/>
      <c r="CJ1096" s="37"/>
      <c r="CK1096" s="37"/>
      <c r="CL1096" s="37"/>
      <c r="CM1096" s="37"/>
      <c r="CN1096" s="37"/>
      <c r="CO1096" s="37"/>
      <c r="CP1096" s="37"/>
      <c r="CQ1096" s="37"/>
      <c r="CR1096" s="37"/>
      <c r="CS1096" s="37"/>
      <c r="CT1096" s="37"/>
      <c r="CU1096" s="37"/>
      <c r="CV1096" s="37"/>
      <c r="CW1096" s="37"/>
      <c r="CX1096" s="37"/>
      <c r="CY1096" s="37"/>
      <c r="CZ1096" s="37"/>
      <c r="DA1096" s="37"/>
      <c r="DB1096" s="37"/>
      <c r="DC1096" s="37"/>
      <c r="DD1096" s="37"/>
      <c r="DE1096" s="37"/>
      <c r="DF1096" s="37"/>
      <c r="DG1096" s="37"/>
      <c r="DH1096" s="37"/>
      <c r="DI1096" s="37"/>
      <c r="DJ1096" s="37"/>
      <c r="DK1096" s="37"/>
      <c r="DL1096" s="37"/>
      <c r="DM1096" s="37"/>
      <c r="DN1096" s="37"/>
      <c r="DO1096" s="37"/>
      <c r="DP1096" s="37"/>
      <c r="DQ1096" s="37"/>
      <c r="DR1096" s="37"/>
      <c r="DS1096" s="37"/>
      <c r="DT1096" s="37"/>
      <c r="DU1096" s="37"/>
      <c r="DV1096" s="37"/>
      <c r="DW1096" s="37"/>
      <c r="DX1096" s="37"/>
      <c r="DY1096" s="37"/>
      <c r="DZ1096" s="37"/>
      <c r="EA1096" s="37"/>
      <c r="EB1096" s="37"/>
      <c r="EC1096" s="37"/>
      <c r="ED1096" s="37"/>
      <c r="EE1096" s="37"/>
      <c r="EF1096" s="37"/>
      <c r="EG1096" s="37"/>
      <c r="EH1096" s="37"/>
      <c r="EI1096" s="37"/>
      <c r="EJ1096" s="37"/>
      <c r="EK1096" s="37"/>
      <c r="EL1096" s="37"/>
      <c r="EM1096" s="37"/>
      <c r="EN1096" s="37"/>
      <c r="EO1096" s="37"/>
      <c r="EP1096" s="37"/>
      <c r="EQ1096" s="37"/>
      <c r="ER1096" s="37"/>
      <c r="ES1096" s="37"/>
      <c r="ET1096" s="37"/>
      <c r="EU1096" s="37"/>
      <c r="EV1096" s="37"/>
      <c r="EW1096" s="37"/>
      <c r="EX1096" s="37"/>
      <c r="EY1096" s="37"/>
      <c r="EZ1096" s="37"/>
      <c r="FA1096" s="37"/>
      <c r="FB1096" s="37"/>
      <c r="FC1096" s="37"/>
      <c r="FD1096" s="37"/>
      <c r="FE1096" s="37"/>
      <c r="FF1096" s="37"/>
      <c r="FG1096" s="37"/>
      <c r="FH1096" s="37"/>
      <c r="FI1096" s="37"/>
      <c r="FJ1096" s="37"/>
      <c r="FK1096" s="37"/>
      <c r="FL1096" s="37"/>
      <c r="FM1096" s="37"/>
      <c r="FN1096" s="37"/>
      <c r="FO1096" s="37"/>
      <c r="FP1096" s="37"/>
      <c r="FQ1096" s="37"/>
      <c r="FR1096" s="37"/>
      <c r="FS1096" s="37"/>
      <c r="FT1096" s="37"/>
      <c r="FU1096" s="37"/>
      <c r="FV1096" s="37"/>
      <c r="FW1096" s="37"/>
      <c r="FX1096" s="37"/>
      <c r="FY1096" s="37"/>
      <c r="FZ1096" s="37"/>
      <c r="GA1096" s="37"/>
      <c r="GB1096" s="37"/>
      <c r="GC1096" s="37"/>
      <c r="GD1096" s="37"/>
      <c r="GE1096" s="37"/>
      <c r="GF1096" s="37"/>
      <c r="GG1096" s="37"/>
      <c r="GH1096" s="37"/>
      <c r="GI1096" s="37"/>
      <c r="GJ1096" s="37"/>
      <c r="GK1096" s="37"/>
      <c r="GL1096" s="37"/>
      <c r="GM1096" s="37"/>
      <c r="GN1096" s="37"/>
      <c r="GO1096" s="37"/>
      <c r="GP1096" s="37"/>
      <c r="GQ1096" s="37"/>
      <c r="GR1096" s="37"/>
      <c r="GS1096" s="37"/>
      <c r="GT1096" s="37"/>
      <c r="GU1096" s="37"/>
      <c r="GV1096" s="37"/>
      <c r="GW1096" s="37"/>
      <c r="GX1096" s="37"/>
      <c r="GY1096" s="37"/>
      <c r="GZ1096" s="37"/>
      <c r="HA1096" s="37"/>
    </row>
    <row r="1097" spans="1:209" s="39" customFormat="1" x14ac:dyDescent="0.25">
      <c r="A1097" s="50"/>
      <c r="B1097" s="124"/>
      <c r="C1097" s="125"/>
      <c r="D1097" s="20"/>
      <c r="E1097" s="20"/>
      <c r="F1097" s="20"/>
      <c r="G1097" s="37"/>
      <c r="H1097" s="37"/>
      <c r="I1097" s="37"/>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7"/>
      <c r="AF1097" s="37"/>
      <c r="AG1097" s="37"/>
      <c r="AH1097" s="37"/>
      <c r="AI1097" s="37"/>
      <c r="AJ1097" s="37"/>
      <c r="AK1097" s="37"/>
      <c r="AL1097" s="37"/>
      <c r="AM1097" s="37"/>
      <c r="AN1097" s="37"/>
      <c r="AO1097" s="37"/>
      <c r="AP1097" s="37"/>
      <c r="AQ1097" s="37"/>
      <c r="AR1097" s="37"/>
      <c r="AS1097" s="37"/>
      <c r="AT1097" s="37"/>
      <c r="AU1097" s="37"/>
      <c r="AV1097" s="37"/>
      <c r="AW1097" s="37"/>
      <c r="AX1097" s="37"/>
      <c r="AY1097" s="37"/>
      <c r="AZ1097" s="37"/>
      <c r="BA1097" s="37"/>
      <c r="BB1097" s="37"/>
      <c r="BC1097" s="37"/>
      <c r="BD1097" s="37"/>
      <c r="BE1097" s="37"/>
      <c r="BF1097" s="37"/>
      <c r="BG1097" s="37"/>
      <c r="BH1097" s="37"/>
      <c r="BI1097" s="37"/>
      <c r="BJ1097" s="37"/>
      <c r="BK1097" s="37"/>
      <c r="BL1097" s="37"/>
      <c r="BM1097" s="37"/>
      <c r="BN1097" s="37"/>
      <c r="BO1097" s="37"/>
      <c r="BP1097" s="37"/>
      <c r="BQ1097" s="37"/>
      <c r="BR1097" s="37"/>
      <c r="BS1097" s="37"/>
      <c r="BT1097" s="37"/>
      <c r="BU1097" s="37"/>
      <c r="BV1097" s="37"/>
      <c r="BW1097" s="37"/>
      <c r="BX1097" s="37"/>
      <c r="BY1097" s="37"/>
      <c r="BZ1097" s="37"/>
      <c r="CA1097" s="37"/>
      <c r="CB1097" s="37"/>
      <c r="CC1097" s="37"/>
      <c r="CD1097" s="37"/>
      <c r="CE1097" s="37"/>
      <c r="CF1097" s="37"/>
      <c r="CG1097" s="37"/>
      <c r="CH1097" s="37"/>
      <c r="CI1097" s="37"/>
      <c r="CJ1097" s="37"/>
      <c r="CK1097" s="37"/>
      <c r="CL1097" s="37"/>
      <c r="CM1097" s="37"/>
      <c r="CN1097" s="37"/>
      <c r="CO1097" s="37"/>
      <c r="CP1097" s="37"/>
      <c r="CQ1097" s="37"/>
      <c r="CR1097" s="37"/>
      <c r="CS1097" s="37"/>
      <c r="CT1097" s="37"/>
      <c r="CU1097" s="37"/>
      <c r="CV1097" s="37"/>
      <c r="CW1097" s="37"/>
      <c r="CX1097" s="37"/>
      <c r="CY1097" s="37"/>
      <c r="CZ1097" s="37"/>
      <c r="DA1097" s="37"/>
      <c r="DB1097" s="37"/>
      <c r="DC1097" s="37"/>
      <c r="DD1097" s="37"/>
      <c r="DE1097" s="37"/>
      <c r="DF1097" s="37"/>
      <c r="DG1097" s="37"/>
      <c r="DH1097" s="37"/>
      <c r="DI1097" s="37"/>
      <c r="DJ1097" s="37"/>
      <c r="DK1097" s="37"/>
      <c r="DL1097" s="37"/>
      <c r="DM1097" s="37"/>
      <c r="DN1097" s="37"/>
      <c r="DO1097" s="37"/>
      <c r="DP1097" s="37"/>
      <c r="DQ1097" s="37"/>
      <c r="DR1097" s="37"/>
      <c r="DS1097" s="37"/>
      <c r="DT1097" s="37"/>
      <c r="DU1097" s="37"/>
      <c r="DV1097" s="37"/>
      <c r="DW1097" s="37"/>
      <c r="DX1097" s="37"/>
      <c r="DY1097" s="37"/>
      <c r="DZ1097" s="37"/>
      <c r="EA1097" s="37"/>
      <c r="EB1097" s="37"/>
      <c r="EC1097" s="37"/>
      <c r="ED1097" s="37"/>
      <c r="EE1097" s="37"/>
      <c r="EF1097" s="37"/>
      <c r="EG1097" s="37"/>
      <c r="EH1097" s="37"/>
      <c r="EI1097" s="37"/>
      <c r="EJ1097" s="37"/>
      <c r="EK1097" s="37"/>
      <c r="EL1097" s="37"/>
      <c r="EM1097" s="37"/>
      <c r="EN1097" s="37"/>
      <c r="EO1097" s="37"/>
      <c r="EP1097" s="37"/>
      <c r="EQ1097" s="37"/>
      <c r="ER1097" s="37"/>
      <c r="ES1097" s="37"/>
      <c r="ET1097" s="37"/>
      <c r="EU1097" s="37"/>
      <c r="EV1097" s="37"/>
      <c r="EW1097" s="37"/>
      <c r="EX1097" s="37"/>
      <c r="EY1097" s="37"/>
      <c r="EZ1097" s="37"/>
      <c r="FA1097" s="37"/>
      <c r="FB1097" s="37"/>
      <c r="FC1097" s="37"/>
      <c r="FD1097" s="37"/>
      <c r="FE1097" s="37"/>
      <c r="FF1097" s="37"/>
      <c r="FG1097" s="37"/>
      <c r="FH1097" s="37"/>
      <c r="FI1097" s="37"/>
      <c r="FJ1097" s="37"/>
      <c r="FK1097" s="37"/>
      <c r="FL1097" s="37"/>
      <c r="FM1097" s="37"/>
      <c r="FN1097" s="37"/>
      <c r="FO1097" s="37"/>
      <c r="FP1097" s="37"/>
      <c r="FQ1097" s="37"/>
      <c r="FR1097" s="37"/>
      <c r="FS1097" s="37"/>
      <c r="FT1097" s="37"/>
      <c r="FU1097" s="37"/>
      <c r="FV1097" s="37"/>
      <c r="FW1097" s="37"/>
      <c r="FX1097" s="37"/>
      <c r="FY1097" s="37"/>
      <c r="FZ1097" s="37"/>
      <c r="GA1097" s="37"/>
      <c r="GB1097" s="37"/>
      <c r="GC1097" s="37"/>
      <c r="GD1097" s="37"/>
      <c r="GE1097" s="37"/>
      <c r="GF1097" s="37"/>
      <c r="GG1097" s="37"/>
      <c r="GH1097" s="37"/>
      <c r="GI1097" s="37"/>
      <c r="GJ1097" s="37"/>
      <c r="GK1097" s="37"/>
      <c r="GL1097" s="37"/>
      <c r="GM1097" s="37"/>
      <c r="GN1097" s="37"/>
      <c r="GO1097" s="37"/>
      <c r="GP1097" s="37"/>
      <c r="GQ1097" s="37"/>
      <c r="GR1097" s="37"/>
      <c r="GS1097" s="37"/>
      <c r="GT1097" s="37"/>
      <c r="GU1097" s="37"/>
      <c r="GV1097" s="37"/>
      <c r="GW1097" s="37"/>
      <c r="GX1097" s="37"/>
      <c r="GY1097" s="37"/>
      <c r="GZ1097" s="37"/>
      <c r="HA1097" s="37"/>
    </row>
    <row r="1098" spans="1:209" s="39" customFormat="1" x14ac:dyDescent="0.25">
      <c r="A1098" s="50"/>
      <c r="B1098" s="124"/>
      <c r="C1098" s="125"/>
      <c r="D1098" s="20"/>
      <c r="E1098" s="20"/>
      <c r="F1098" s="20"/>
      <c r="G1098" s="37"/>
      <c r="H1098" s="37"/>
      <c r="I1098" s="37"/>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7"/>
      <c r="AF1098" s="37"/>
      <c r="AG1098" s="37"/>
      <c r="AH1098" s="37"/>
      <c r="AI1098" s="37"/>
      <c r="AJ1098" s="37"/>
      <c r="AK1098" s="37"/>
      <c r="AL1098" s="37"/>
      <c r="AM1098" s="37"/>
      <c r="AN1098" s="37"/>
      <c r="AO1098" s="37"/>
      <c r="AP1098" s="37"/>
      <c r="AQ1098" s="37"/>
      <c r="AR1098" s="37"/>
      <c r="AS1098" s="37"/>
      <c r="AT1098" s="37"/>
      <c r="AU1098" s="37"/>
      <c r="AV1098" s="37"/>
      <c r="AW1098" s="37"/>
      <c r="AX1098" s="37"/>
      <c r="AY1098" s="37"/>
      <c r="AZ1098" s="37"/>
      <c r="BA1098" s="37"/>
      <c r="BB1098" s="37"/>
      <c r="BC1098" s="37"/>
      <c r="BD1098" s="37"/>
      <c r="BE1098" s="37"/>
      <c r="BF1098" s="37"/>
      <c r="BG1098" s="37"/>
      <c r="BH1098" s="37"/>
      <c r="BI1098" s="37"/>
      <c r="BJ1098" s="37"/>
      <c r="BK1098" s="37"/>
      <c r="BL1098" s="37"/>
      <c r="BM1098" s="37"/>
      <c r="BN1098" s="37"/>
      <c r="BO1098" s="37"/>
      <c r="BP1098" s="37"/>
      <c r="BQ1098" s="37"/>
      <c r="BR1098" s="37"/>
      <c r="BS1098" s="37"/>
      <c r="BT1098" s="37"/>
      <c r="BU1098" s="37"/>
      <c r="BV1098" s="37"/>
      <c r="BW1098" s="37"/>
      <c r="BX1098" s="37"/>
      <c r="BY1098" s="37"/>
      <c r="BZ1098" s="37"/>
      <c r="CA1098" s="37"/>
      <c r="CB1098" s="37"/>
      <c r="CC1098" s="37"/>
      <c r="CD1098" s="37"/>
      <c r="CE1098" s="37"/>
      <c r="CF1098" s="37"/>
      <c r="CG1098" s="37"/>
      <c r="CH1098" s="37"/>
      <c r="CI1098" s="37"/>
      <c r="CJ1098" s="37"/>
      <c r="CK1098" s="37"/>
      <c r="CL1098" s="37"/>
      <c r="CM1098" s="37"/>
      <c r="CN1098" s="37"/>
      <c r="CO1098" s="37"/>
      <c r="CP1098" s="37"/>
      <c r="CQ1098" s="37"/>
      <c r="CR1098" s="37"/>
      <c r="CS1098" s="37"/>
      <c r="CT1098" s="37"/>
      <c r="CU1098" s="37"/>
      <c r="CV1098" s="37"/>
      <c r="CW1098" s="37"/>
      <c r="CX1098" s="37"/>
      <c r="CY1098" s="37"/>
      <c r="CZ1098" s="37"/>
      <c r="DA1098" s="37"/>
      <c r="DB1098" s="37"/>
      <c r="DC1098" s="37"/>
      <c r="DD1098" s="37"/>
      <c r="DE1098" s="37"/>
      <c r="DF1098" s="37"/>
      <c r="DG1098" s="37"/>
      <c r="DH1098" s="37"/>
      <c r="DI1098" s="37"/>
      <c r="DJ1098" s="37"/>
      <c r="DK1098" s="37"/>
      <c r="DL1098" s="37"/>
      <c r="DM1098" s="37"/>
      <c r="DN1098" s="37"/>
      <c r="DO1098" s="37"/>
      <c r="DP1098" s="37"/>
      <c r="DQ1098" s="37"/>
      <c r="DR1098" s="37"/>
      <c r="DS1098" s="37"/>
      <c r="DT1098" s="37"/>
      <c r="DU1098" s="37"/>
      <c r="DV1098" s="37"/>
      <c r="DW1098" s="37"/>
      <c r="DX1098" s="37"/>
      <c r="DY1098" s="37"/>
      <c r="DZ1098" s="37"/>
      <c r="EA1098" s="37"/>
      <c r="EB1098" s="37"/>
      <c r="EC1098" s="37"/>
      <c r="ED1098" s="37"/>
      <c r="EE1098" s="37"/>
      <c r="EF1098" s="37"/>
      <c r="EG1098" s="37"/>
      <c r="EH1098" s="37"/>
      <c r="EI1098" s="37"/>
      <c r="EJ1098" s="37"/>
      <c r="EK1098" s="37"/>
      <c r="EL1098" s="37"/>
      <c r="EM1098" s="37"/>
      <c r="EN1098" s="37"/>
      <c r="EO1098" s="37"/>
      <c r="EP1098" s="37"/>
      <c r="EQ1098" s="37"/>
      <c r="ER1098" s="37"/>
      <c r="ES1098" s="37"/>
      <c r="ET1098" s="37"/>
      <c r="EU1098" s="37"/>
      <c r="EV1098" s="37"/>
      <c r="EW1098" s="37"/>
      <c r="EX1098" s="37"/>
      <c r="EY1098" s="37"/>
      <c r="EZ1098" s="37"/>
      <c r="FA1098" s="37"/>
      <c r="FB1098" s="37"/>
      <c r="FC1098" s="37"/>
      <c r="FD1098" s="37"/>
      <c r="FE1098" s="37"/>
      <c r="FF1098" s="37"/>
      <c r="FG1098" s="37"/>
      <c r="FH1098" s="37"/>
      <c r="FI1098" s="37"/>
      <c r="FJ1098" s="37"/>
      <c r="FK1098" s="37"/>
      <c r="FL1098" s="37"/>
      <c r="FM1098" s="37"/>
      <c r="FN1098" s="37"/>
      <c r="FO1098" s="37"/>
      <c r="FP1098" s="37"/>
      <c r="FQ1098" s="37"/>
      <c r="FR1098" s="37"/>
      <c r="FS1098" s="37"/>
      <c r="FT1098" s="37"/>
      <c r="FU1098" s="37"/>
      <c r="FV1098" s="37"/>
      <c r="FW1098" s="37"/>
      <c r="FX1098" s="37"/>
      <c r="FY1098" s="37"/>
      <c r="FZ1098" s="37"/>
      <c r="GA1098" s="37"/>
      <c r="GB1098" s="37"/>
      <c r="GC1098" s="37"/>
      <c r="GD1098" s="37"/>
      <c r="GE1098" s="37"/>
      <c r="GF1098" s="37"/>
      <c r="GG1098" s="37"/>
      <c r="GH1098" s="37"/>
      <c r="GI1098" s="37"/>
      <c r="GJ1098" s="37"/>
      <c r="GK1098" s="37"/>
      <c r="GL1098" s="37"/>
      <c r="GM1098" s="37"/>
      <c r="GN1098" s="37"/>
      <c r="GO1098" s="37"/>
      <c r="GP1098" s="37"/>
      <c r="GQ1098" s="37"/>
      <c r="GR1098" s="37"/>
      <c r="GS1098" s="37"/>
      <c r="GT1098" s="37"/>
      <c r="GU1098" s="37"/>
      <c r="GV1098" s="37"/>
      <c r="GW1098" s="37"/>
      <c r="GX1098" s="37"/>
      <c r="GY1098" s="37"/>
      <c r="GZ1098" s="37"/>
      <c r="HA1098" s="37"/>
    </row>
    <row r="1099" spans="1:209" s="39" customFormat="1" x14ac:dyDescent="0.25">
      <c r="A1099" s="50"/>
      <c r="B1099" s="124"/>
      <c r="C1099" s="125"/>
      <c r="D1099" s="20"/>
      <c r="E1099" s="20"/>
      <c r="F1099" s="20"/>
      <c r="G1099" s="37"/>
      <c r="H1099" s="37"/>
      <c r="I1099" s="37"/>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7"/>
      <c r="AF1099" s="37"/>
      <c r="AG1099" s="37"/>
      <c r="AH1099" s="37"/>
      <c r="AI1099" s="37"/>
      <c r="AJ1099" s="37"/>
      <c r="AK1099" s="37"/>
      <c r="AL1099" s="37"/>
      <c r="AM1099" s="37"/>
      <c r="AN1099" s="37"/>
      <c r="AO1099" s="37"/>
      <c r="AP1099" s="37"/>
      <c r="AQ1099" s="37"/>
      <c r="AR1099" s="37"/>
      <c r="AS1099" s="37"/>
      <c r="AT1099" s="37"/>
      <c r="AU1099" s="37"/>
      <c r="AV1099" s="37"/>
      <c r="AW1099" s="37"/>
      <c r="AX1099" s="37"/>
      <c r="AY1099" s="37"/>
      <c r="AZ1099" s="37"/>
      <c r="BA1099" s="37"/>
      <c r="BB1099" s="37"/>
      <c r="BC1099" s="37"/>
      <c r="BD1099" s="37"/>
      <c r="BE1099" s="37"/>
      <c r="BF1099" s="37"/>
      <c r="BG1099" s="37"/>
      <c r="BH1099" s="37"/>
      <c r="BI1099" s="37"/>
      <c r="BJ1099" s="37"/>
      <c r="BK1099" s="37"/>
      <c r="BL1099" s="37"/>
      <c r="BM1099" s="37"/>
      <c r="BN1099" s="37"/>
      <c r="BO1099" s="37"/>
      <c r="BP1099" s="37"/>
      <c r="BQ1099" s="37"/>
      <c r="BR1099" s="37"/>
      <c r="BS1099" s="37"/>
      <c r="BT1099" s="37"/>
      <c r="BU1099" s="37"/>
      <c r="BV1099" s="37"/>
      <c r="BW1099" s="37"/>
      <c r="BX1099" s="37"/>
      <c r="BY1099" s="37"/>
      <c r="BZ1099" s="37"/>
      <c r="CA1099" s="37"/>
      <c r="CB1099" s="37"/>
      <c r="CC1099" s="37"/>
      <c r="CD1099" s="37"/>
      <c r="CE1099" s="37"/>
      <c r="CF1099" s="37"/>
      <c r="CG1099" s="37"/>
      <c r="CH1099" s="37"/>
      <c r="CI1099" s="37"/>
      <c r="CJ1099" s="37"/>
      <c r="CK1099" s="37"/>
      <c r="CL1099" s="37"/>
      <c r="CM1099" s="37"/>
      <c r="CN1099" s="37"/>
      <c r="CO1099" s="37"/>
      <c r="CP1099" s="37"/>
      <c r="CQ1099" s="37"/>
      <c r="CR1099" s="37"/>
      <c r="CS1099" s="37"/>
      <c r="CT1099" s="37"/>
      <c r="CU1099" s="37"/>
      <c r="CV1099" s="37"/>
      <c r="CW1099" s="37"/>
      <c r="CX1099" s="37"/>
      <c r="CY1099" s="37"/>
      <c r="CZ1099" s="37"/>
      <c r="DA1099" s="37"/>
      <c r="DB1099" s="37"/>
      <c r="DC1099" s="37"/>
      <c r="DD1099" s="37"/>
      <c r="DE1099" s="37"/>
      <c r="DF1099" s="37"/>
      <c r="DG1099" s="37"/>
      <c r="DH1099" s="37"/>
      <c r="DI1099" s="37"/>
      <c r="DJ1099" s="37"/>
      <c r="DK1099" s="37"/>
      <c r="DL1099" s="37"/>
      <c r="DM1099" s="37"/>
      <c r="DN1099" s="37"/>
      <c r="DO1099" s="37"/>
      <c r="DP1099" s="37"/>
      <c r="DQ1099" s="37"/>
      <c r="DR1099" s="37"/>
      <c r="DS1099" s="37"/>
      <c r="DT1099" s="37"/>
      <c r="DU1099" s="37"/>
      <c r="DV1099" s="37"/>
      <c r="DW1099" s="37"/>
      <c r="DX1099" s="37"/>
      <c r="DY1099" s="37"/>
      <c r="DZ1099" s="37"/>
      <c r="EA1099" s="37"/>
      <c r="EB1099" s="37"/>
      <c r="EC1099" s="37"/>
      <c r="ED1099" s="37"/>
      <c r="EE1099" s="37"/>
      <c r="EF1099" s="37"/>
      <c r="EG1099" s="37"/>
      <c r="EH1099" s="37"/>
      <c r="EI1099" s="37"/>
      <c r="EJ1099" s="37"/>
      <c r="EK1099" s="37"/>
      <c r="EL1099" s="37"/>
      <c r="EM1099" s="37"/>
      <c r="EN1099" s="37"/>
      <c r="EO1099" s="37"/>
      <c r="EP1099" s="37"/>
      <c r="EQ1099" s="37"/>
      <c r="ER1099" s="37"/>
      <c r="ES1099" s="37"/>
      <c r="ET1099" s="37"/>
      <c r="EU1099" s="37"/>
      <c r="EV1099" s="37"/>
      <c r="EW1099" s="37"/>
      <c r="EX1099" s="37"/>
      <c r="EY1099" s="37"/>
      <c r="EZ1099" s="37"/>
      <c r="FA1099" s="37"/>
      <c r="FB1099" s="37"/>
      <c r="FC1099" s="37"/>
      <c r="FD1099" s="37"/>
      <c r="FE1099" s="37"/>
      <c r="FF1099" s="37"/>
      <c r="FG1099" s="37"/>
      <c r="FH1099" s="37"/>
      <c r="FI1099" s="37"/>
      <c r="FJ1099" s="37"/>
      <c r="FK1099" s="37"/>
      <c r="FL1099" s="37"/>
      <c r="FM1099" s="37"/>
      <c r="FN1099" s="37"/>
      <c r="FO1099" s="37"/>
      <c r="FP1099" s="37"/>
      <c r="FQ1099" s="37"/>
      <c r="FR1099" s="37"/>
      <c r="FS1099" s="37"/>
      <c r="FT1099" s="37"/>
      <c r="FU1099" s="37"/>
      <c r="FV1099" s="37"/>
      <c r="FW1099" s="37"/>
      <c r="FX1099" s="37"/>
      <c r="FY1099" s="37"/>
      <c r="FZ1099" s="37"/>
      <c r="GA1099" s="37"/>
      <c r="GB1099" s="37"/>
      <c r="GC1099" s="37"/>
      <c r="GD1099" s="37"/>
      <c r="GE1099" s="37"/>
      <c r="GF1099" s="37"/>
      <c r="GG1099" s="37"/>
      <c r="GH1099" s="37"/>
      <c r="GI1099" s="37"/>
      <c r="GJ1099" s="37"/>
      <c r="GK1099" s="37"/>
      <c r="GL1099" s="37"/>
      <c r="GM1099" s="37"/>
      <c r="GN1099" s="37"/>
      <c r="GO1099" s="37"/>
      <c r="GP1099" s="37"/>
      <c r="GQ1099" s="37"/>
      <c r="GR1099" s="37"/>
      <c r="GS1099" s="37"/>
      <c r="GT1099" s="37"/>
      <c r="GU1099" s="37"/>
      <c r="GV1099" s="37"/>
      <c r="GW1099" s="37"/>
      <c r="GX1099" s="37"/>
      <c r="GY1099" s="37"/>
      <c r="GZ1099" s="37"/>
      <c r="HA1099" s="37"/>
    </row>
    <row r="1100" spans="1:209" s="39" customFormat="1" x14ac:dyDescent="0.25">
      <c r="A1100" s="50"/>
      <c r="B1100" s="124"/>
      <c r="C1100" s="125"/>
      <c r="D1100" s="20"/>
      <c r="E1100" s="20"/>
      <c r="F1100" s="20"/>
      <c r="G1100" s="37"/>
      <c r="H1100" s="37"/>
      <c r="I1100" s="37"/>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c r="AJ1100" s="37"/>
      <c r="AK1100" s="37"/>
      <c r="AL1100" s="37"/>
      <c r="AM1100" s="37"/>
      <c r="AN1100" s="37"/>
      <c r="AO1100" s="37"/>
      <c r="AP1100" s="37"/>
      <c r="AQ1100" s="37"/>
      <c r="AR1100" s="37"/>
      <c r="AS1100" s="37"/>
      <c r="AT1100" s="37"/>
      <c r="AU1100" s="37"/>
      <c r="AV1100" s="37"/>
      <c r="AW1100" s="37"/>
      <c r="AX1100" s="37"/>
      <c r="AY1100" s="37"/>
      <c r="AZ1100" s="37"/>
      <c r="BA1100" s="37"/>
      <c r="BB1100" s="37"/>
      <c r="BC1100" s="37"/>
      <c r="BD1100" s="37"/>
      <c r="BE1100" s="37"/>
      <c r="BF1100" s="37"/>
      <c r="BG1100" s="37"/>
      <c r="BH1100" s="37"/>
      <c r="BI1100" s="37"/>
      <c r="BJ1100" s="37"/>
      <c r="BK1100" s="37"/>
      <c r="BL1100" s="37"/>
      <c r="BM1100" s="37"/>
      <c r="BN1100" s="37"/>
      <c r="BO1100" s="37"/>
      <c r="BP1100" s="37"/>
      <c r="BQ1100" s="37"/>
      <c r="BR1100" s="37"/>
      <c r="BS1100" s="37"/>
      <c r="BT1100" s="37"/>
      <c r="BU1100" s="37"/>
      <c r="BV1100" s="37"/>
      <c r="BW1100" s="37"/>
      <c r="BX1100" s="37"/>
      <c r="BY1100" s="37"/>
      <c r="BZ1100" s="37"/>
      <c r="CA1100" s="37"/>
      <c r="CB1100" s="37"/>
      <c r="CC1100" s="37"/>
      <c r="CD1100" s="37"/>
      <c r="CE1100" s="37"/>
      <c r="CF1100" s="37"/>
      <c r="CG1100" s="37"/>
      <c r="CH1100" s="37"/>
      <c r="CI1100" s="37"/>
      <c r="CJ1100" s="37"/>
      <c r="CK1100" s="37"/>
      <c r="CL1100" s="37"/>
      <c r="CM1100" s="37"/>
      <c r="CN1100" s="37"/>
      <c r="CO1100" s="37"/>
      <c r="CP1100" s="37"/>
      <c r="CQ1100" s="37"/>
      <c r="CR1100" s="37"/>
      <c r="CS1100" s="37"/>
      <c r="CT1100" s="37"/>
      <c r="CU1100" s="37"/>
      <c r="CV1100" s="37"/>
      <c r="CW1100" s="37"/>
      <c r="CX1100" s="37"/>
      <c r="CY1100" s="37"/>
      <c r="CZ1100" s="37"/>
      <c r="DA1100" s="37"/>
      <c r="DB1100" s="37"/>
      <c r="DC1100" s="37"/>
      <c r="DD1100" s="37"/>
      <c r="DE1100" s="37"/>
      <c r="DF1100" s="37"/>
      <c r="DG1100" s="37"/>
      <c r="DH1100" s="37"/>
      <c r="DI1100" s="37"/>
      <c r="DJ1100" s="37"/>
      <c r="DK1100" s="37"/>
      <c r="DL1100" s="37"/>
      <c r="DM1100" s="37"/>
      <c r="DN1100" s="37"/>
      <c r="DO1100" s="37"/>
      <c r="DP1100" s="37"/>
      <c r="DQ1100" s="37"/>
      <c r="DR1100" s="37"/>
      <c r="DS1100" s="37"/>
      <c r="DT1100" s="37"/>
      <c r="DU1100" s="37"/>
      <c r="DV1100" s="37"/>
      <c r="DW1100" s="37"/>
      <c r="DX1100" s="37"/>
      <c r="DY1100" s="37"/>
      <c r="DZ1100" s="37"/>
      <c r="EA1100" s="37"/>
      <c r="EB1100" s="37"/>
      <c r="EC1100" s="37"/>
      <c r="ED1100" s="37"/>
      <c r="EE1100" s="37"/>
      <c r="EF1100" s="37"/>
      <c r="EG1100" s="37"/>
      <c r="EH1100" s="37"/>
      <c r="EI1100" s="37"/>
      <c r="EJ1100" s="37"/>
      <c r="EK1100" s="37"/>
      <c r="EL1100" s="37"/>
      <c r="EM1100" s="37"/>
      <c r="EN1100" s="37"/>
      <c r="EO1100" s="37"/>
      <c r="EP1100" s="37"/>
      <c r="EQ1100" s="37"/>
      <c r="ER1100" s="37"/>
      <c r="ES1100" s="37"/>
      <c r="ET1100" s="37"/>
      <c r="EU1100" s="37"/>
      <c r="EV1100" s="37"/>
      <c r="EW1100" s="37"/>
      <c r="EX1100" s="37"/>
      <c r="EY1100" s="37"/>
      <c r="EZ1100" s="37"/>
      <c r="FA1100" s="37"/>
      <c r="FB1100" s="37"/>
      <c r="FC1100" s="37"/>
      <c r="FD1100" s="37"/>
      <c r="FE1100" s="37"/>
      <c r="FF1100" s="37"/>
      <c r="FG1100" s="37"/>
      <c r="FH1100" s="37"/>
      <c r="FI1100" s="37"/>
      <c r="FJ1100" s="37"/>
      <c r="FK1100" s="37"/>
      <c r="FL1100" s="37"/>
      <c r="FM1100" s="37"/>
      <c r="FN1100" s="37"/>
      <c r="FO1100" s="37"/>
      <c r="FP1100" s="37"/>
      <c r="FQ1100" s="37"/>
      <c r="FR1100" s="37"/>
      <c r="FS1100" s="37"/>
      <c r="FT1100" s="37"/>
      <c r="FU1100" s="37"/>
      <c r="FV1100" s="37"/>
      <c r="FW1100" s="37"/>
      <c r="FX1100" s="37"/>
      <c r="FY1100" s="37"/>
      <c r="FZ1100" s="37"/>
      <c r="GA1100" s="37"/>
      <c r="GB1100" s="37"/>
      <c r="GC1100" s="37"/>
      <c r="GD1100" s="37"/>
      <c r="GE1100" s="37"/>
      <c r="GF1100" s="37"/>
      <c r="GG1100" s="37"/>
      <c r="GH1100" s="37"/>
      <c r="GI1100" s="37"/>
      <c r="GJ1100" s="37"/>
      <c r="GK1100" s="37"/>
      <c r="GL1100" s="37"/>
      <c r="GM1100" s="37"/>
      <c r="GN1100" s="37"/>
      <c r="GO1100" s="37"/>
      <c r="GP1100" s="37"/>
      <c r="GQ1100" s="37"/>
      <c r="GR1100" s="37"/>
      <c r="GS1100" s="37"/>
      <c r="GT1100" s="37"/>
      <c r="GU1100" s="37"/>
      <c r="GV1100" s="37"/>
      <c r="GW1100" s="37"/>
      <c r="GX1100" s="37"/>
      <c r="GY1100" s="37"/>
      <c r="GZ1100" s="37"/>
      <c r="HA1100" s="37"/>
    </row>
    <row r="1101" spans="1:209" s="39" customFormat="1" x14ac:dyDescent="0.25">
      <c r="A1101" s="50"/>
      <c r="B1101" s="124"/>
      <c r="C1101" s="125"/>
      <c r="D1101" s="20"/>
      <c r="E1101" s="20"/>
      <c r="F1101" s="20"/>
      <c r="G1101" s="37"/>
      <c r="H1101" s="37"/>
      <c r="I1101" s="37"/>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c r="AJ1101" s="37"/>
      <c r="AK1101" s="37"/>
      <c r="AL1101" s="37"/>
      <c r="AM1101" s="37"/>
      <c r="AN1101" s="37"/>
      <c r="AO1101" s="37"/>
      <c r="AP1101" s="37"/>
      <c r="AQ1101" s="37"/>
      <c r="AR1101" s="37"/>
      <c r="AS1101" s="37"/>
      <c r="AT1101" s="37"/>
      <c r="AU1101" s="37"/>
      <c r="AV1101" s="37"/>
      <c r="AW1101" s="37"/>
      <c r="AX1101" s="37"/>
      <c r="AY1101" s="37"/>
      <c r="AZ1101" s="37"/>
      <c r="BA1101" s="37"/>
      <c r="BB1101" s="37"/>
      <c r="BC1101" s="37"/>
      <c r="BD1101" s="37"/>
      <c r="BE1101" s="37"/>
      <c r="BF1101" s="37"/>
      <c r="BG1101" s="37"/>
      <c r="BH1101" s="37"/>
      <c r="BI1101" s="37"/>
      <c r="BJ1101" s="37"/>
      <c r="BK1101" s="37"/>
      <c r="BL1101" s="37"/>
      <c r="BM1101" s="37"/>
      <c r="BN1101" s="37"/>
      <c r="BO1101" s="37"/>
      <c r="BP1101" s="37"/>
      <c r="BQ1101" s="37"/>
      <c r="BR1101" s="37"/>
      <c r="BS1101" s="37"/>
      <c r="BT1101" s="37"/>
      <c r="BU1101" s="37"/>
      <c r="BV1101" s="37"/>
      <c r="BW1101" s="37"/>
      <c r="BX1101" s="37"/>
      <c r="BY1101" s="37"/>
      <c r="BZ1101" s="37"/>
      <c r="CA1101" s="37"/>
      <c r="CB1101" s="37"/>
      <c r="CC1101" s="37"/>
      <c r="CD1101" s="37"/>
      <c r="CE1101" s="37"/>
      <c r="CF1101" s="37"/>
      <c r="CG1101" s="37"/>
      <c r="CH1101" s="37"/>
      <c r="CI1101" s="37"/>
      <c r="CJ1101" s="37"/>
      <c r="CK1101" s="37"/>
      <c r="CL1101" s="37"/>
      <c r="CM1101" s="37"/>
      <c r="CN1101" s="37"/>
      <c r="CO1101" s="37"/>
      <c r="CP1101" s="37"/>
      <c r="CQ1101" s="37"/>
      <c r="CR1101" s="37"/>
      <c r="CS1101" s="37"/>
      <c r="CT1101" s="37"/>
      <c r="CU1101" s="37"/>
      <c r="CV1101" s="37"/>
      <c r="CW1101" s="37"/>
      <c r="CX1101" s="37"/>
      <c r="CY1101" s="37"/>
      <c r="CZ1101" s="37"/>
      <c r="DA1101" s="37"/>
      <c r="DB1101" s="37"/>
      <c r="DC1101" s="37"/>
      <c r="DD1101" s="37"/>
      <c r="DE1101" s="37"/>
      <c r="DF1101" s="37"/>
      <c r="DG1101" s="37"/>
      <c r="DH1101" s="37"/>
      <c r="DI1101" s="37"/>
      <c r="DJ1101" s="37"/>
      <c r="DK1101" s="37"/>
      <c r="DL1101" s="37"/>
      <c r="DM1101" s="37"/>
      <c r="DN1101" s="37"/>
      <c r="DO1101" s="37"/>
      <c r="DP1101" s="37"/>
      <c r="DQ1101" s="37"/>
      <c r="DR1101" s="37"/>
      <c r="DS1101" s="37"/>
      <c r="DT1101" s="37"/>
      <c r="DU1101" s="37"/>
      <c r="DV1101" s="37"/>
      <c r="DW1101" s="37"/>
      <c r="DX1101" s="37"/>
      <c r="DY1101" s="37"/>
      <c r="DZ1101" s="37"/>
      <c r="EA1101" s="37"/>
      <c r="EB1101" s="37"/>
      <c r="EC1101" s="37"/>
      <c r="ED1101" s="37"/>
      <c r="EE1101" s="37"/>
      <c r="EF1101" s="37"/>
      <c r="EG1101" s="37"/>
      <c r="EH1101" s="37"/>
      <c r="EI1101" s="37"/>
      <c r="EJ1101" s="37"/>
      <c r="EK1101" s="37"/>
      <c r="EL1101" s="37"/>
      <c r="EM1101" s="37"/>
      <c r="EN1101" s="37"/>
      <c r="EO1101" s="37"/>
      <c r="EP1101" s="37"/>
      <c r="EQ1101" s="37"/>
      <c r="ER1101" s="37"/>
      <c r="ES1101" s="37"/>
      <c r="ET1101" s="37"/>
      <c r="EU1101" s="37"/>
      <c r="EV1101" s="37"/>
      <c r="EW1101" s="37"/>
      <c r="EX1101" s="37"/>
      <c r="EY1101" s="37"/>
      <c r="EZ1101" s="37"/>
      <c r="FA1101" s="37"/>
      <c r="FB1101" s="37"/>
      <c r="FC1101" s="37"/>
      <c r="FD1101" s="37"/>
      <c r="FE1101" s="37"/>
      <c r="FF1101" s="37"/>
      <c r="FG1101" s="37"/>
      <c r="FH1101" s="37"/>
      <c r="FI1101" s="37"/>
      <c r="FJ1101" s="37"/>
      <c r="FK1101" s="37"/>
      <c r="FL1101" s="37"/>
      <c r="FM1101" s="37"/>
      <c r="FN1101" s="37"/>
      <c r="FO1101" s="37"/>
      <c r="FP1101" s="37"/>
      <c r="FQ1101" s="37"/>
      <c r="FR1101" s="37"/>
      <c r="FS1101" s="37"/>
      <c r="FT1101" s="37"/>
      <c r="FU1101" s="37"/>
      <c r="FV1101" s="37"/>
      <c r="FW1101" s="37"/>
      <c r="FX1101" s="37"/>
      <c r="FY1101" s="37"/>
      <c r="FZ1101" s="37"/>
      <c r="GA1101" s="37"/>
      <c r="GB1101" s="37"/>
      <c r="GC1101" s="37"/>
      <c r="GD1101" s="37"/>
      <c r="GE1101" s="37"/>
      <c r="GF1101" s="37"/>
      <c r="GG1101" s="37"/>
      <c r="GH1101" s="37"/>
      <c r="GI1101" s="37"/>
      <c r="GJ1101" s="37"/>
      <c r="GK1101" s="37"/>
      <c r="GL1101" s="37"/>
      <c r="GM1101" s="37"/>
      <c r="GN1101" s="37"/>
      <c r="GO1101" s="37"/>
      <c r="GP1101" s="37"/>
      <c r="GQ1101" s="37"/>
      <c r="GR1101" s="37"/>
      <c r="GS1101" s="37"/>
      <c r="GT1101" s="37"/>
      <c r="GU1101" s="37"/>
      <c r="GV1101" s="37"/>
      <c r="GW1101" s="37"/>
      <c r="GX1101" s="37"/>
      <c r="GY1101" s="37"/>
      <c r="GZ1101" s="37"/>
      <c r="HA1101" s="37"/>
    </row>
    <row r="1102" spans="1:209" s="39" customFormat="1" x14ac:dyDescent="0.25">
      <c r="A1102" s="50"/>
      <c r="B1102" s="124"/>
      <c r="C1102" s="125"/>
      <c r="D1102" s="20"/>
      <c r="E1102" s="20"/>
      <c r="F1102" s="20"/>
      <c r="G1102" s="37"/>
      <c r="H1102" s="37"/>
      <c r="I1102" s="37"/>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7"/>
      <c r="AJ1102" s="37"/>
      <c r="AK1102" s="37"/>
      <c r="AL1102" s="37"/>
      <c r="AM1102" s="37"/>
      <c r="AN1102" s="37"/>
      <c r="AO1102" s="37"/>
      <c r="AP1102" s="37"/>
      <c r="AQ1102" s="37"/>
      <c r="AR1102" s="37"/>
      <c r="AS1102" s="37"/>
      <c r="AT1102" s="37"/>
      <c r="AU1102" s="37"/>
      <c r="AV1102" s="37"/>
      <c r="AW1102" s="37"/>
      <c r="AX1102" s="37"/>
      <c r="AY1102" s="37"/>
      <c r="AZ1102" s="37"/>
      <c r="BA1102" s="37"/>
      <c r="BB1102" s="37"/>
      <c r="BC1102" s="37"/>
      <c r="BD1102" s="37"/>
      <c r="BE1102" s="37"/>
      <c r="BF1102" s="37"/>
      <c r="BG1102" s="37"/>
      <c r="BH1102" s="37"/>
      <c r="BI1102" s="37"/>
      <c r="BJ1102" s="37"/>
      <c r="BK1102" s="37"/>
      <c r="BL1102" s="37"/>
      <c r="BM1102" s="37"/>
      <c r="BN1102" s="37"/>
      <c r="BO1102" s="37"/>
      <c r="BP1102" s="37"/>
      <c r="BQ1102" s="37"/>
      <c r="BR1102" s="37"/>
      <c r="BS1102" s="37"/>
      <c r="BT1102" s="37"/>
      <c r="BU1102" s="37"/>
      <c r="BV1102" s="37"/>
      <c r="BW1102" s="37"/>
      <c r="BX1102" s="37"/>
      <c r="BY1102" s="37"/>
      <c r="BZ1102" s="37"/>
      <c r="CA1102" s="37"/>
      <c r="CB1102" s="37"/>
      <c r="CC1102" s="37"/>
      <c r="CD1102" s="37"/>
      <c r="CE1102" s="37"/>
      <c r="CF1102" s="37"/>
      <c r="CG1102" s="37"/>
      <c r="CH1102" s="37"/>
      <c r="CI1102" s="37"/>
      <c r="CJ1102" s="37"/>
      <c r="CK1102" s="37"/>
      <c r="CL1102" s="37"/>
      <c r="CM1102" s="37"/>
      <c r="CN1102" s="37"/>
      <c r="CO1102" s="37"/>
      <c r="CP1102" s="37"/>
      <c r="CQ1102" s="37"/>
      <c r="CR1102" s="37"/>
      <c r="CS1102" s="37"/>
      <c r="CT1102" s="37"/>
      <c r="CU1102" s="37"/>
      <c r="CV1102" s="37"/>
      <c r="CW1102" s="37"/>
      <c r="CX1102" s="37"/>
      <c r="CY1102" s="37"/>
      <c r="CZ1102" s="37"/>
      <c r="DA1102" s="37"/>
      <c r="DB1102" s="37"/>
      <c r="DC1102" s="37"/>
      <c r="DD1102" s="37"/>
      <c r="DE1102" s="37"/>
      <c r="DF1102" s="37"/>
      <c r="DG1102" s="37"/>
      <c r="DH1102" s="37"/>
      <c r="DI1102" s="37"/>
      <c r="DJ1102" s="37"/>
      <c r="DK1102" s="37"/>
      <c r="DL1102" s="37"/>
      <c r="DM1102" s="37"/>
      <c r="DN1102" s="37"/>
      <c r="DO1102" s="37"/>
      <c r="DP1102" s="37"/>
      <c r="DQ1102" s="37"/>
      <c r="DR1102" s="37"/>
      <c r="DS1102" s="37"/>
      <c r="DT1102" s="37"/>
      <c r="DU1102" s="37"/>
      <c r="DV1102" s="37"/>
      <c r="DW1102" s="37"/>
      <c r="DX1102" s="37"/>
      <c r="DY1102" s="37"/>
      <c r="DZ1102" s="37"/>
      <c r="EA1102" s="37"/>
      <c r="EB1102" s="37"/>
      <c r="EC1102" s="37"/>
      <c r="ED1102" s="37"/>
      <c r="EE1102" s="37"/>
      <c r="EF1102" s="37"/>
      <c r="EG1102" s="37"/>
      <c r="EH1102" s="37"/>
      <c r="EI1102" s="37"/>
      <c r="EJ1102" s="37"/>
      <c r="EK1102" s="37"/>
      <c r="EL1102" s="37"/>
      <c r="EM1102" s="37"/>
      <c r="EN1102" s="37"/>
      <c r="EO1102" s="37"/>
      <c r="EP1102" s="37"/>
      <c r="EQ1102" s="37"/>
      <c r="ER1102" s="37"/>
      <c r="ES1102" s="37"/>
      <c r="ET1102" s="37"/>
      <c r="EU1102" s="37"/>
      <c r="EV1102" s="37"/>
      <c r="EW1102" s="37"/>
      <c r="EX1102" s="37"/>
      <c r="EY1102" s="37"/>
      <c r="EZ1102" s="37"/>
      <c r="FA1102" s="37"/>
      <c r="FB1102" s="37"/>
      <c r="FC1102" s="37"/>
      <c r="FD1102" s="37"/>
      <c r="FE1102" s="37"/>
      <c r="FF1102" s="37"/>
      <c r="FG1102" s="37"/>
      <c r="FH1102" s="37"/>
      <c r="FI1102" s="37"/>
      <c r="FJ1102" s="37"/>
      <c r="FK1102" s="37"/>
      <c r="FL1102" s="37"/>
      <c r="FM1102" s="37"/>
      <c r="FN1102" s="37"/>
      <c r="FO1102" s="37"/>
      <c r="FP1102" s="37"/>
      <c r="FQ1102" s="37"/>
      <c r="FR1102" s="37"/>
      <c r="FS1102" s="37"/>
      <c r="FT1102" s="37"/>
      <c r="FU1102" s="37"/>
      <c r="FV1102" s="37"/>
      <c r="FW1102" s="37"/>
      <c r="FX1102" s="37"/>
      <c r="FY1102" s="37"/>
      <c r="FZ1102" s="37"/>
      <c r="GA1102" s="37"/>
      <c r="GB1102" s="37"/>
      <c r="GC1102" s="37"/>
      <c r="GD1102" s="37"/>
      <c r="GE1102" s="37"/>
      <c r="GF1102" s="37"/>
      <c r="GG1102" s="37"/>
      <c r="GH1102" s="37"/>
      <c r="GI1102" s="37"/>
      <c r="GJ1102" s="37"/>
      <c r="GK1102" s="37"/>
      <c r="GL1102" s="37"/>
      <c r="GM1102" s="37"/>
      <c r="GN1102" s="37"/>
      <c r="GO1102" s="37"/>
      <c r="GP1102" s="37"/>
      <c r="GQ1102" s="37"/>
      <c r="GR1102" s="37"/>
      <c r="GS1102" s="37"/>
      <c r="GT1102" s="37"/>
      <c r="GU1102" s="37"/>
      <c r="GV1102" s="37"/>
      <c r="GW1102" s="37"/>
      <c r="GX1102" s="37"/>
      <c r="GY1102" s="37"/>
      <c r="GZ1102" s="37"/>
      <c r="HA1102" s="37"/>
    </row>
    <row r="1103" spans="1:209" s="39" customFormat="1" x14ac:dyDescent="0.25">
      <c r="A1103" s="50"/>
      <c r="B1103" s="124"/>
      <c r="C1103" s="125"/>
      <c r="D1103" s="20"/>
      <c r="E1103" s="20"/>
      <c r="F1103" s="20"/>
      <c r="G1103" s="37"/>
      <c r="H1103" s="37"/>
      <c r="I1103" s="37"/>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7"/>
      <c r="AF1103" s="37"/>
      <c r="AG1103" s="37"/>
      <c r="AH1103" s="37"/>
      <c r="AI1103" s="37"/>
      <c r="AJ1103" s="37"/>
      <c r="AK1103" s="37"/>
      <c r="AL1103" s="37"/>
      <c r="AM1103" s="37"/>
      <c r="AN1103" s="37"/>
      <c r="AO1103" s="37"/>
      <c r="AP1103" s="37"/>
      <c r="AQ1103" s="37"/>
      <c r="AR1103" s="37"/>
      <c r="AS1103" s="37"/>
      <c r="AT1103" s="37"/>
      <c r="AU1103" s="37"/>
      <c r="AV1103" s="37"/>
      <c r="AW1103" s="37"/>
      <c r="AX1103" s="37"/>
      <c r="AY1103" s="37"/>
      <c r="AZ1103" s="37"/>
      <c r="BA1103" s="37"/>
      <c r="BB1103" s="37"/>
      <c r="BC1103" s="37"/>
      <c r="BD1103" s="37"/>
      <c r="BE1103" s="37"/>
      <c r="BF1103" s="37"/>
      <c r="BG1103" s="37"/>
      <c r="BH1103" s="37"/>
      <c r="BI1103" s="37"/>
      <c r="BJ1103" s="37"/>
      <c r="BK1103" s="37"/>
      <c r="BL1103" s="37"/>
      <c r="BM1103" s="37"/>
      <c r="BN1103" s="37"/>
      <c r="BO1103" s="37"/>
      <c r="BP1103" s="37"/>
      <c r="BQ1103" s="37"/>
      <c r="BR1103" s="37"/>
      <c r="BS1103" s="37"/>
      <c r="BT1103" s="37"/>
      <c r="BU1103" s="37"/>
      <c r="BV1103" s="37"/>
      <c r="BW1103" s="37"/>
      <c r="BX1103" s="37"/>
      <c r="BY1103" s="37"/>
      <c r="BZ1103" s="37"/>
      <c r="CA1103" s="37"/>
      <c r="CB1103" s="37"/>
      <c r="CC1103" s="37"/>
      <c r="CD1103" s="37"/>
      <c r="CE1103" s="37"/>
      <c r="CF1103" s="37"/>
      <c r="CG1103" s="37"/>
      <c r="CH1103" s="37"/>
      <c r="CI1103" s="37"/>
      <c r="CJ1103" s="37"/>
      <c r="CK1103" s="37"/>
      <c r="CL1103" s="37"/>
      <c r="CM1103" s="37"/>
      <c r="CN1103" s="37"/>
      <c r="CO1103" s="37"/>
      <c r="CP1103" s="37"/>
      <c r="CQ1103" s="37"/>
      <c r="CR1103" s="37"/>
      <c r="CS1103" s="37"/>
      <c r="CT1103" s="37"/>
      <c r="CU1103" s="37"/>
      <c r="CV1103" s="37"/>
      <c r="CW1103" s="37"/>
      <c r="CX1103" s="37"/>
      <c r="CY1103" s="37"/>
      <c r="CZ1103" s="37"/>
      <c r="DA1103" s="37"/>
      <c r="DB1103" s="37"/>
      <c r="DC1103" s="37"/>
      <c r="DD1103" s="37"/>
      <c r="DE1103" s="37"/>
      <c r="DF1103" s="37"/>
      <c r="DG1103" s="37"/>
      <c r="DH1103" s="37"/>
      <c r="DI1103" s="37"/>
      <c r="DJ1103" s="37"/>
      <c r="DK1103" s="37"/>
      <c r="DL1103" s="37"/>
      <c r="DM1103" s="37"/>
      <c r="DN1103" s="37"/>
      <c r="DO1103" s="37"/>
      <c r="DP1103" s="37"/>
      <c r="DQ1103" s="37"/>
      <c r="DR1103" s="37"/>
      <c r="DS1103" s="37"/>
      <c r="DT1103" s="37"/>
      <c r="DU1103" s="37"/>
      <c r="DV1103" s="37"/>
      <c r="DW1103" s="37"/>
      <c r="DX1103" s="37"/>
      <c r="DY1103" s="37"/>
      <c r="DZ1103" s="37"/>
      <c r="EA1103" s="37"/>
      <c r="EB1103" s="37"/>
      <c r="EC1103" s="37"/>
      <c r="ED1103" s="37"/>
      <c r="EE1103" s="37"/>
      <c r="EF1103" s="37"/>
      <c r="EG1103" s="37"/>
      <c r="EH1103" s="37"/>
      <c r="EI1103" s="37"/>
      <c r="EJ1103" s="37"/>
      <c r="EK1103" s="37"/>
      <c r="EL1103" s="37"/>
      <c r="EM1103" s="37"/>
      <c r="EN1103" s="37"/>
      <c r="EO1103" s="37"/>
      <c r="EP1103" s="37"/>
      <c r="EQ1103" s="37"/>
      <c r="ER1103" s="37"/>
      <c r="ES1103" s="37"/>
      <c r="ET1103" s="37"/>
      <c r="EU1103" s="37"/>
      <c r="EV1103" s="37"/>
      <c r="EW1103" s="37"/>
      <c r="EX1103" s="37"/>
      <c r="EY1103" s="37"/>
      <c r="EZ1103" s="37"/>
      <c r="FA1103" s="37"/>
      <c r="FB1103" s="37"/>
      <c r="FC1103" s="37"/>
      <c r="FD1103" s="37"/>
      <c r="FE1103" s="37"/>
      <c r="FF1103" s="37"/>
      <c r="FG1103" s="37"/>
      <c r="FH1103" s="37"/>
      <c r="FI1103" s="37"/>
      <c r="FJ1103" s="37"/>
      <c r="FK1103" s="37"/>
      <c r="FL1103" s="37"/>
      <c r="FM1103" s="37"/>
      <c r="FN1103" s="37"/>
      <c r="FO1103" s="37"/>
      <c r="FP1103" s="37"/>
      <c r="FQ1103" s="37"/>
      <c r="FR1103" s="37"/>
      <c r="FS1103" s="37"/>
      <c r="FT1103" s="37"/>
      <c r="FU1103" s="37"/>
      <c r="FV1103" s="37"/>
      <c r="FW1103" s="37"/>
      <c r="FX1103" s="37"/>
      <c r="FY1103" s="37"/>
      <c r="FZ1103" s="37"/>
      <c r="GA1103" s="37"/>
      <c r="GB1103" s="37"/>
      <c r="GC1103" s="37"/>
      <c r="GD1103" s="37"/>
      <c r="GE1103" s="37"/>
      <c r="GF1103" s="37"/>
      <c r="GG1103" s="37"/>
      <c r="GH1103" s="37"/>
      <c r="GI1103" s="37"/>
      <c r="GJ1103" s="37"/>
      <c r="GK1103" s="37"/>
      <c r="GL1103" s="37"/>
      <c r="GM1103" s="37"/>
      <c r="GN1103" s="37"/>
      <c r="GO1103" s="37"/>
      <c r="GP1103" s="37"/>
      <c r="GQ1103" s="37"/>
      <c r="GR1103" s="37"/>
      <c r="GS1103" s="37"/>
      <c r="GT1103" s="37"/>
      <c r="GU1103" s="37"/>
      <c r="GV1103" s="37"/>
      <c r="GW1103" s="37"/>
      <c r="GX1103" s="37"/>
      <c r="GY1103" s="37"/>
      <c r="GZ1103" s="37"/>
      <c r="HA1103" s="37"/>
    </row>
    <row r="1104" spans="1:209" s="39" customFormat="1" x14ac:dyDescent="0.25">
      <c r="A1104" s="50"/>
      <c r="B1104" s="124"/>
      <c r="C1104" s="125"/>
      <c r="D1104" s="20"/>
      <c r="E1104" s="20"/>
      <c r="F1104" s="20"/>
      <c r="G1104" s="37"/>
      <c r="H1104" s="37"/>
      <c r="I1104" s="37"/>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37"/>
      <c r="AI1104" s="37"/>
      <c r="AJ1104" s="37"/>
      <c r="AK1104" s="37"/>
      <c r="AL1104" s="37"/>
      <c r="AM1104" s="37"/>
      <c r="AN1104" s="37"/>
      <c r="AO1104" s="37"/>
      <c r="AP1104" s="37"/>
      <c r="AQ1104" s="37"/>
      <c r="AR1104" s="37"/>
      <c r="AS1104" s="37"/>
      <c r="AT1104" s="37"/>
      <c r="AU1104" s="37"/>
      <c r="AV1104" s="37"/>
      <c r="AW1104" s="37"/>
      <c r="AX1104" s="37"/>
      <c r="AY1104" s="37"/>
      <c r="AZ1104" s="37"/>
      <c r="BA1104" s="37"/>
      <c r="BB1104" s="37"/>
      <c r="BC1104" s="37"/>
      <c r="BD1104" s="37"/>
      <c r="BE1104" s="37"/>
      <c r="BF1104" s="37"/>
      <c r="BG1104" s="37"/>
      <c r="BH1104" s="37"/>
      <c r="BI1104" s="37"/>
      <c r="BJ1104" s="37"/>
      <c r="BK1104" s="37"/>
      <c r="BL1104" s="37"/>
      <c r="BM1104" s="37"/>
      <c r="BN1104" s="37"/>
      <c r="BO1104" s="37"/>
      <c r="BP1104" s="37"/>
      <c r="BQ1104" s="37"/>
      <c r="BR1104" s="37"/>
      <c r="BS1104" s="37"/>
      <c r="BT1104" s="37"/>
      <c r="BU1104" s="37"/>
      <c r="BV1104" s="37"/>
      <c r="BW1104" s="37"/>
      <c r="BX1104" s="37"/>
      <c r="BY1104" s="37"/>
      <c r="BZ1104" s="37"/>
      <c r="CA1104" s="37"/>
      <c r="CB1104" s="37"/>
      <c r="CC1104" s="37"/>
      <c r="CD1104" s="37"/>
      <c r="CE1104" s="37"/>
      <c r="CF1104" s="37"/>
      <c r="CG1104" s="37"/>
      <c r="CH1104" s="37"/>
      <c r="CI1104" s="37"/>
      <c r="CJ1104" s="37"/>
      <c r="CK1104" s="37"/>
      <c r="CL1104" s="37"/>
      <c r="CM1104" s="37"/>
      <c r="CN1104" s="37"/>
      <c r="CO1104" s="37"/>
      <c r="CP1104" s="37"/>
      <c r="CQ1104" s="37"/>
      <c r="CR1104" s="37"/>
      <c r="CS1104" s="37"/>
      <c r="CT1104" s="37"/>
      <c r="CU1104" s="37"/>
      <c r="CV1104" s="37"/>
      <c r="CW1104" s="37"/>
      <c r="CX1104" s="37"/>
      <c r="CY1104" s="37"/>
      <c r="CZ1104" s="37"/>
      <c r="DA1104" s="37"/>
      <c r="DB1104" s="37"/>
      <c r="DC1104" s="37"/>
      <c r="DD1104" s="37"/>
      <c r="DE1104" s="37"/>
      <c r="DF1104" s="37"/>
      <c r="DG1104" s="37"/>
      <c r="DH1104" s="37"/>
      <c r="DI1104" s="37"/>
      <c r="DJ1104" s="37"/>
      <c r="DK1104" s="37"/>
      <c r="DL1104" s="37"/>
      <c r="DM1104" s="37"/>
      <c r="DN1104" s="37"/>
      <c r="DO1104" s="37"/>
      <c r="DP1104" s="37"/>
      <c r="DQ1104" s="37"/>
      <c r="DR1104" s="37"/>
      <c r="DS1104" s="37"/>
      <c r="DT1104" s="37"/>
      <c r="DU1104" s="37"/>
      <c r="DV1104" s="37"/>
      <c r="DW1104" s="37"/>
      <c r="DX1104" s="37"/>
      <c r="DY1104" s="37"/>
      <c r="DZ1104" s="37"/>
      <c r="EA1104" s="37"/>
      <c r="EB1104" s="37"/>
      <c r="EC1104" s="37"/>
      <c r="ED1104" s="37"/>
      <c r="EE1104" s="37"/>
      <c r="EF1104" s="37"/>
      <c r="EG1104" s="37"/>
      <c r="EH1104" s="37"/>
      <c r="EI1104" s="37"/>
      <c r="EJ1104" s="37"/>
      <c r="EK1104" s="37"/>
      <c r="EL1104" s="37"/>
      <c r="EM1104" s="37"/>
      <c r="EN1104" s="37"/>
      <c r="EO1104" s="37"/>
      <c r="EP1104" s="37"/>
      <c r="EQ1104" s="37"/>
      <c r="ER1104" s="37"/>
      <c r="ES1104" s="37"/>
      <c r="ET1104" s="37"/>
      <c r="EU1104" s="37"/>
      <c r="EV1104" s="37"/>
      <c r="EW1104" s="37"/>
      <c r="EX1104" s="37"/>
      <c r="EY1104" s="37"/>
      <c r="EZ1104" s="37"/>
      <c r="FA1104" s="37"/>
      <c r="FB1104" s="37"/>
      <c r="FC1104" s="37"/>
      <c r="FD1104" s="37"/>
      <c r="FE1104" s="37"/>
      <c r="FF1104" s="37"/>
      <c r="FG1104" s="37"/>
      <c r="FH1104" s="37"/>
      <c r="FI1104" s="37"/>
      <c r="FJ1104" s="37"/>
      <c r="FK1104" s="37"/>
      <c r="FL1104" s="37"/>
      <c r="FM1104" s="37"/>
      <c r="FN1104" s="37"/>
      <c r="FO1104" s="37"/>
      <c r="FP1104" s="37"/>
      <c r="FQ1104" s="37"/>
      <c r="FR1104" s="37"/>
      <c r="FS1104" s="37"/>
      <c r="FT1104" s="37"/>
      <c r="FU1104" s="37"/>
      <c r="FV1104" s="37"/>
      <c r="FW1104" s="37"/>
      <c r="FX1104" s="37"/>
      <c r="FY1104" s="37"/>
      <c r="FZ1104" s="37"/>
      <c r="GA1104" s="37"/>
      <c r="GB1104" s="37"/>
      <c r="GC1104" s="37"/>
      <c r="GD1104" s="37"/>
      <c r="GE1104" s="37"/>
      <c r="GF1104" s="37"/>
      <c r="GG1104" s="37"/>
      <c r="GH1104" s="37"/>
      <c r="GI1104" s="37"/>
      <c r="GJ1104" s="37"/>
      <c r="GK1104" s="37"/>
      <c r="GL1104" s="37"/>
      <c r="GM1104" s="37"/>
      <c r="GN1104" s="37"/>
      <c r="GO1104" s="37"/>
      <c r="GP1104" s="37"/>
      <c r="GQ1104" s="37"/>
      <c r="GR1104" s="37"/>
      <c r="GS1104" s="37"/>
      <c r="GT1104" s="37"/>
      <c r="GU1104" s="37"/>
      <c r="GV1104" s="37"/>
      <c r="GW1104" s="37"/>
      <c r="GX1104" s="37"/>
      <c r="GY1104" s="37"/>
      <c r="GZ1104" s="37"/>
      <c r="HA1104" s="37"/>
    </row>
    <row r="1105" spans="1:209" s="39" customFormat="1" x14ac:dyDescent="0.25">
      <c r="A1105" s="50"/>
      <c r="B1105" s="124"/>
      <c r="C1105" s="125"/>
      <c r="D1105" s="20"/>
      <c r="E1105" s="20"/>
      <c r="F1105" s="20"/>
      <c r="G1105" s="37"/>
      <c r="H1105" s="37"/>
      <c r="I1105" s="37"/>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7"/>
      <c r="AF1105" s="37"/>
      <c r="AG1105" s="37"/>
      <c r="AH1105" s="37"/>
      <c r="AI1105" s="37"/>
      <c r="AJ1105" s="37"/>
      <c r="AK1105" s="37"/>
      <c r="AL1105" s="37"/>
      <c r="AM1105" s="37"/>
      <c r="AN1105" s="37"/>
      <c r="AO1105" s="37"/>
      <c r="AP1105" s="37"/>
      <c r="AQ1105" s="37"/>
      <c r="AR1105" s="37"/>
      <c r="AS1105" s="37"/>
      <c r="AT1105" s="37"/>
      <c r="AU1105" s="37"/>
      <c r="AV1105" s="37"/>
      <c r="AW1105" s="37"/>
      <c r="AX1105" s="37"/>
      <c r="AY1105" s="37"/>
      <c r="AZ1105" s="37"/>
      <c r="BA1105" s="37"/>
      <c r="BB1105" s="37"/>
      <c r="BC1105" s="37"/>
      <c r="BD1105" s="37"/>
      <c r="BE1105" s="37"/>
      <c r="BF1105" s="37"/>
      <c r="BG1105" s="37"/>
      <c r="BH1105" s="37"/>
      <c r="BI1105" s="37"/>
      <c r="BJ1105" s="37"/>
      <c r="BK1105" s="37"/>
      <c r="BL1105" s="37"/>
      <c r="BM1105" s="37"/>
      <c r="BN1105" s="37"/>
      <c r="BO1105" s="37"/>
      <c r="BP1105" s="37"/>
      <c r="BQ1105" s="37"/>
      <c r="BR1105" s="37"/>
      <c r="BS1105" s="37"/>
      <c r="BT1105" s="37"/>
      <c r="BU1105" s="37"/>
      <c r="BV1105" s="37"/>
      <c r="BW1105" s="37"/>
      <c r="BX1105" s="37"/>
      <c r="BY1105" s="37"/>
      <c r="BZ1105" s="37"/>
      <c r="CA1105" s="37"/>
      <c r="CB1105" s="37"/>
      <c r="CC1105" s="37"/>
      <c r="CD1105" s="37"/>
      <c r="CE1105" s="37"/>
      <c r="CF1105" s="37"/>
      <c r="CG1105" s="37"/>
      <c r="CH1105" s="37"/>
      <c r="CI1105" s="37"/>
      <c r="CJ1105" s="37"/>
      <c r="CK1105" s="37"/>
      <c r="CL1105" s="37"/>
      <c r="CM1105" s="37"/>
      <c r="CN1105" s="37"/>
      <c r="CO1105" s="37"/>
      <c r="CP1105" s="37"/>
      <c r="CQ1105" s="37"/>
      <c r="CR1105" s="37"/>
      <c r="CS1105" s="37"/>
      <c r="CT1105" s="37"/>
      <c r="CU1105" s="37"/>
      <c r="CV1105" s="37"/>
      <c r="CW1105" s="37"/>
      <c r="CX1105" s="37"/>
      <c r="CY1105" s="37"/>
      <c r="CZ1105" s="37"/>
      <c r="DA1105" s="37"/>
      <c r="DB1105" s="37"/>
      <c r="DC1105" s="37"/>
      <c r="DD1105" s="37"/>
      <c r="DE1105" s="37"/>
      <c r="DF1105" s="37"/>
      <c r="DG1105" s="37"/>
      <c r="DH1105" s="37"/>
      <c r="DI1105" s="37"/>
      <c r="DJ1105" s="37"/>
      <c r="DK1105" s="37"/>
      <c r="DL1105" s="37"/>
      <c r="DM1105" s="37"/>
      <c r="DN1105" s="37"/>
      <c r="DO1105" s="37"/>
      <c r="DP1105" s="37"/>
      <c r="DQ1105" s="37"/>
      <c r="DR1105" s="37"/>
      <c r="DS1105" s="37"/>
      <c r="DT1105" s="37"/>
      <c r="DU1105" s="37"/>
      <c r="DV1105" s="37"/>
      <c r="DW1105" s="37"/>
      <c r="DX1105" s="37"/>
      <c r="DY1105" s="37"/>
      <c r="DZ1105" s="37"/>
      <c r="EA1105" s="37"/>
      <c r="EB1105" s="37"/>
      <c r="EC1105" s="37"/>
      <c r="ED1105" s="37"/>
      <c r="EE1105" s="37"/>
      <c r="EF1105" s="37"/>
      <c r="EG1105" s="37"/>
      <c r="EH1105" s="37"/>
      <c r="EI1105" s="37"/>
      <c r="EJ1105" s="37"/>
      <c r="EK1105" s="37"/>
      <c r="EL1105" s="37"/>
      <c r="EM1105" s="37"/>
      <c r="EN1105" s="37"/>
      <c r="EO1105" s="37"/>
      <c r="EP1105" s="37"/>
      <c r="EQ1105" s="37"/>
      <c r="ER1105" s="37"/>
      <c r="ES1105" s="37"/>
      <c r="ET1105" s="37"/>
      <c r="EU1105" s="37"/>
      <c r="EV1105" s="37"/>
      <c r="EW1105" s="37"/>
      <c r="EX1105" s="37"/>
      <c r="EY1105" s="37"/>
      <c r="EZ1105" s="37"/>
      <c r="FA1105" s="37"/>
      <c r="FB1105" s="37"/>
      <c r="FC1105" s="37"/>
      <c r="FD1105" s="37"/>
      <c r="FE1105" s="37"/>
      <c r="FF1105" s="37"/>
      <c r="FG1105" s="37"/>
      <c r="FH1105" s="37"/>
      <c r="FI1105" s="37"/>
      <c r="FJ1105" s="37"/>
      <c r="FK1105" s="37"/>
      <c r="FL1105" s="37"/>
      <c r="FM1105" s="37"/>
      <c r="FN1105" s="37"/>
      <c r="FO1105" s="37"/>
      <c r="FP1105" s="37"/>
      <c r="FQ1105" s="37"/>
      <c r="FR1105" s="37"/>
      <c r="FS1105" s="37"/>
      <c r="FT1105" s="37"/>
      <c r="FU1105" s="37"/>
      <c r="FV1105" s="37"/>
      <c r="FW1105" s="37"/>
      <c r="FX1105" s="37"/>
      <c r="FY1105" s="37"/>
      <c r="FZ1105" s="37"/>
      <c r="GA1105" s="37"/>
      <c r="GB1105" s="37"/>
      <c r="GC1105" s="37"/>
      <c r="GD1105" s="37"/>
      <c r="GE1105" s="37"/>
      <c r="GF1105" s="37"/>
      <c r="GG1105" s="37"/>
      <c r="GH1105" s="37"/>
      <c r="GI1105" s="37"/>
      <c r="GJ1105" s="37"/>
      <c r="GK1105" s="37"/>
      <c r="GL1105" s="37"/>
      <c r="GM1105" s="37"/>
      <c r="GN1105" s="37"/>
      <c r="GO1105" s="37"/>
      <c r="GP1105" s="37"/>
      <c r="GQ1105" s="37"/>
      <c r="GR1105" s="37"/>
      <c r="GS1105" s="37"/>
      <c r="GT1105" s="37"/>
      <c r="GU1105" s="37"/>
      <c r="GV1105" s="37"/>
      <c r="GW1105" s="37"/>
      <c r="GX1105" s="37"/>
      <c r="GY1105" s="37"/>
      <c r="GZ1105" s="37"/>
      <c r="HA1105" s="37"/>
    </row>
    <row r="1106" spans="1:209" s="39" customFormat="1" x14ac:dyDescent="0.25">
      <c r="A1106" s="50"/>
      <c r="B1106" s="124"/>
      <c r="C1106" s="125"/>
      <c r="D1106" s="20"/>
      <c r="E1106" s="20"/>
      <c r="F1106" s="20"/>
      <c r="G1106" s="37"/>
      <c r="H1106" s="37"/>
      <c r="I1106" s="37"/>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c r="AJ1106" s="37"/>
      <c r="AK1106" s="37"/>
      <c r="AL1106" s="37"/>
      <c r="AM1106" s="37"/>
      <c r="AN1106" s="37"/>
      <c r="AO1106" s="37"/>
      <c r="AP1106" s="37"/>
      <c r="AQ1106" s="37"/>
      <c r="AR1106" s="37"/>
      <c r="AS1106" s="37"/>
      <c r="AT1106" s="37"/>
      <c r="AU1106" s="37"/>
      <c r="AV1106" s="37"/>
      <c r="AW1106" s="37"/>
      <c r="AX1106" s="37"/>
      <c r="AY1106" s="37"/>
      <c r="AZ1106" s="37"/>
      <c r="BA1106" s="37"/>
      <c r="BB1106" s="37"/>
      <c r="BC1106" s="37"/>
      <c r="BD1106" s="37"/>
      <c r="BE1106" s="37"/>
      <c r="BF1106" s="37"/>
      <c r="BG1106" s="37"/>
      <c r="BH1106" s="37"/>
      <c r="BI1106" s="37"/>
      <c r="BJ1106" s="37"/>
      <c r="BK1106" s="37"/>
      <c r="BL1106" s="37"/>
      <c r="BM1106" s="37"/>
      <c r="BN1106" s="37"/>
      <c r="BO1106" s="37"/>
      <c r="BP1106" s="37"/>
      <c r="BQ1106" s="37"/>
      <c r="BR1106" s="37"/>
      <c r="BS1106" s="37"/>
      <c r="BT1106" s="37"/>
      <c r="BU1106" s="37"/>
      <c r="BV1106" s="37"/>
      <c r="BW1106" s="37"/>
      <c r="BX1106" s="37"/>
      <c r="BY1106" s="37"/>
      <c r="BZ1106" s="37"/>
      <c r="CA1106" s="37"/>
      <c r="CB1106" s="37"/>
      <c r="CC1106" s="37"/>
      <c r="CD1106" s="37"/>
      <c r="CE1106" s="37"/>
      <c r="CF1106" s="37"/>
      <c r="CG1106" s="37"/>
      <c r="CH1106" s="37"/>
      <c r="CI1106" s="37"/>
      <c r="CJ1106" s="37"/>
      <c r="CK1106" s="37"/>
      <c r="CL1106" s="37"/>
      <c r="CM1106" s="37"/>
      <c r="CN1106" s="37"/>
      <c r="CO1106" s="37"/>
      <c r="CP1106" s="37"/>
      <c r="CQ1106" s="37"/>
      <c r="CR1106" s="37"/>
      <c r="CS1106" s="37"/>
      <c r="CT1106" s="37"/>
      <c r="CU1106" s="37"/>
      <c r="CV1106" s="37"/>
      <c r="CW1106" s="37"/>
      <c r="CX1106" s="37"/>
      <c r="CY1106" s="37"/>
      <c r="CZ1106" s="37"/>
      <c r="DA1106" s="37"/>
      <c r="DB1106" s="37"/>
      <c r="DC1106" s="37"/>
      <c r="DD1106" s="37"/>
      <c r="DE1106" s="37"/>
      <c r="DF1106" s="37"/>
      <c r="DG1106" s="37"/>
      <c r="DH1106" s="37"/>
      <c r="DI1106" s="37"/>
      <c r="DJ1106" s="37"/>
      <c r="DK1106" s="37"/>
      <c r="DL1106" s="37"/>
      <c r="DM1106" s="37"/>
      <c r="DN1106" s="37"/>
      <c r="DO1106" s="37"/>
      <c r="DP1106" s="37"/>
      <c r="DQ1106" s="37"/>
      <c r="DR1106" s="37"/>
      <c r="DS1106" s="37"/>
      <c r="DT1106" s="37"/>
      <c r="DU1106" s="37"/>
      <c r="DV1106" s="37"/>
      <c r="DW1106" s="37"/>
      <c r="DX1106" s="37"/>
      <c r="DY1106" s="37"/>
      <c r="DZ1106" s="37"/>
      <c r="EA1106" s="37"/>
      <c r="EB1106" s="37"/>
      <c r="EC1106" s="37"/>
      <c r="ED1106" s="37"/>
      <c r="EE1106" s="37"/>
      <c r="EF1106" s="37"/>
      <c r="EG1106" s="37"/>
      <c r="EH1106" s="37"/>
      <c r="EI1106" s="37"/>
      <c r="EJ1106" s="37"/>
      <c r="EK1106" s="37"/>
      <c r="EL1106" s="37"/>
      <c r="EM1106" s="37"/>
      <c r="EN1106" s="37"/>
      <c r="EO1106" s="37"/>
      <c r="EP1106" s="37"/>
      <c r="EQ1106" s="37"/>
      <c r="ER1106" s="37"/>
      <c r="ES1106" s="37"/>
      <c r="ET1106" s="37"/>
      <c r="EU1106" s="37"/>
      <c r="EV1106" s="37"/>
      <c r="EW1106" s="37"/>
      <c r="EX1106" s="37"/>
      <c r="EY1106" s="37"/>
      <c r="EZ1106" s="37"/>
      <c r="FA1106" s="37"/>
      <c r="FB1106" s="37"/>
      <c r="FC1106" s="37"/>
      <c r="FD1106" s="37"/>
      <c r="FE1106" s="37"/>
      <c r="FF1106" s="37"/>
      <c r="FG1106" s="37"/>
      <c r="FH1106" s="37"/>
      <c r="FI1106" s="37"/>
      <c r="FJ1106" s="37"/>
      <c r="FK1106" s="37"/>
      <c r="FL1106" s="37"/>
      <c r="FM1106" s="37"/>
      <c r="FN1106" s="37"/>
      <c r="FO1106" s="37"/>
      <c r="FP1106" s="37"/>
      <c r="FQ1106" s="37"/>
      <c r="FR1106" s="37"/>
      <c r="FS1106" s="37"/>
      <c r="FT1106" s="37"/>
      <c r="FU1106" s="37"/>
      <c r="FV1106" s="37"/>
      <c r="FW1106" s="37"/>
      <c r="FX1106" s="37"/>
      <c r="FY1106" s="37"/>
      <c r="FZ1106" s="37"/>
      <c r="GA1106" s="37"/>
      <c r="GB1106" s="37"/>
      <c r="GC1106" s="37"/>
      <c r="GD1106" s="37"/>
      <c r="GE1106" s="37"/>
      <c r="GF1106" s="37"/>
      <c r="GG1106" s="37"/>
      <c r="GH1106" s="37"/>
      <c r="GI1106" s="37"/>
      <c r="GJ1106" s="37"/>
      <c r="GK1106" s="37"/>
      <c r="GL1106" s="37"/>
      <c r="GM1106" s="37"/>
      <c r="GN1106" s="37"/>
      <c r="GO1106" s="37"/>
      <c r="GP1106" s="37"/>
      <c r="GQ1106" s="37"/>
      <c r="GR1106" s="37"/>
      <c r="GS1106" s="37"/>
      <c r="GT1106" s="37"/>
      <c r="GU1106" s="37"/>
      <c r="GV1106" s="37"/>
      <c r="GW1106" s="37"/>
      <c r="GX1106" s="37"/>
      <c r="GY1106" s="37"/>
      <c r="GZ1106" s="37"/>
      <c r="HA1106" s="37"/>
    </row>
    <row r="1107" spans="1:209" s="39" customFormat="1" x14ac:dyDescent="0.25">
      <c r="A1107" s="50"/>
      <c r="B1107" s="124"/>
      <c r="C1107" s="125"/>
      <c r="D1107" s="20"/>
      <c r="E1107" s="20"/>
      <c r="F1107" s="20"/>
      <c r="G1107" s="37"/>
      <c r="H1107" s="37"/>
      <c r="I1107" s="37"/>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7"/>
      <c r="AF1107" s="37"/>
      <c r="AG1107" s="37"/>
      <c r="AH1107" s="37"/>
      <c r="AI1107" s="37"/>
      <c r="AJ1107" s="37"/>
      <c r="AK1107" s="37"/>
      <c r="AL1107" s="37"/>
      <c r="AM1107" s="37"/>
      <c r="AN1107" s="37"/>
      <c r="AO1107" s="37"/>
      <c r="AP1107" s="37"/>
      <c r="AQ1107" s="37"/>
      <c r="AR1107" s="37"/>
      <c r="AS1107" s="37"/>
      <c r="AT1107" s="37"/>
      <c r="AU1107" s="37"/>
      <c r="AV1107" s="37"/>
      <c r="AW1107" s="37"/>
      <c r="AX1107" s="37"/>
      <c r="AY1107" s="37"/>
      <c r="AZ1107" s="37"/>
      <c r="BA1107" s="37"/>
      <c r="BB1107" s="37"/>
      <c r="BC1107" s="37"/>
      <c r="BD1107" s="37"/>
      <c r="BE1107" s="37"/>
      <c r="BF1107" s="37"/>
      <c r="BG1107" s="37"/>
      <c r="BH1107" s="37"/>
      <c r="BI1107" s="37"/>
      <c r="BJ1107" s="37"/>
      <c r="BK1107" s="37"/>
      <c r="BL1107" s="37"/>
      <c r="BM1107" s="37"/>
      <c r="BN1107" s="37"/>
      <c r="BO1107" s="37"/>
      <c r="BP1107" s="37"/>
      <c r="BQ1107" s="37"/>
      <c r="BR1107" s="37"/>
      <c r="BS1107" s="37"/>
      <c r="BT1107" s="37"/>
      <c r="BU1107" s="37"/>
      <c r="BV1107" s="37"/>
      <c r="BW1107" s="37"/>
      <c r="BX1107" s="37"/>
      <c r="BY1107" s="37"/>
      <c r="BZ1107" s="37"/>
      <c r="CA1107" s="37"/>
      <c r="CB1107" s="37"/>
      <c r="CC1107" s="37"/>
      <c r="CD1107" s="37"/>
      <c r="CE1107" s="37"/>
      <c r="CF1107" s="37"/>
      <c r="CG1107" s="37"/>
      <c r="CH1107" s="37"/>
      <c r="CI1107" s="37"/>
      <c r="CJ1107" s="37"/>
      <c r="CK1107" s="37"/>
      <c r="CL1107" s="37"/>
      <c r="CM1107" s="37"/>
      <c r="CN1107" s="37"/>
      <c r="CO1107" s="37"/>
      <c r="CP1107" s="37"/>
      <c r="CQ1107" s="37"/>
      <c r="CR1107" s="37"/>
      <c r="CS1107" s="37"/>
      <c r="CT1107" s="37"/>
      <c r="CU1107" s="37"/>
      <c r="CV1107" s="37"/>
      <c r="CW1107" s="37"/>
      <c r="CX1107" s="37"/>
      <c r="CY1107" s="37"/>
      <c r="CZ1107" s="37"/>
      <c r="DA1107" s="37"/>
      <c r="DB1107" s="37"/>
      <c r="DC1107" s="37"/>
      <c r="DD1107" s="37"/>
      <c r="DE1107" s="37"/>
      <c r="DF1107" s="37"/>
      <c r="DG1107" s="37"/>
      <c r="DH1107" s="37"/>
      <c r="DI1107" s="37"/>
      <c r="DJ1107" s="37"/>
      <c r="DK1107" s="37"/>
      <c r="DL1107" s="37"/>
      <c r="DM1107" s="37"/>
      <c r="DN1107" s="37"/>
      <c r="DO1107" s="37"/>
      <c r="DP1107" s="37"/>
      <c r="DQ1107" s="37"/>
      <c r="DR1107" s="37"/>
      <c r="DS1107" s="37"/>
      <c r="DT1107" s="37"/>
      <c r="DU1107" s="37"/>
      <c r="DV1107" s="37"/>
      <c r="DW1107" s="37"/>
      <c r="DX1107" s="37"/>
      <c r="DY1107" s="37"/>
      <c r="DZ1107" s="37"/>
      <c r="EA1107" s="37"/>
      <c r="EB1107" s="37"/>
      <c r="EC1107" s="37"/>
      <c r="ED1107" s="37"/>
      <c r="EE1107" s="37"/>
      <c r="EF1107" s="37"/>
      <c r="EG1107" s="37"/>
      <c r="EH1107" s="37"/>
      <c r="EI1107" s="37"/>
      <c r="EJ1107" s="37"/>
      <c r="EK1107" s="37"/>
      <c r="EL1107" s="37"/>
      <c r="EM1107" s="37"/>
      <c r="EN1107" s="37"/>
      <c r="EO1107" s="37"/>
      <c r="EP1107" s="37"/>
      <c r="EQ1107" s="37"/>
      <c r="ER1107" s="37"/>
      <c r="ES1107" s="37"/>
      <c r="ET1107" s="37"/>
      <c r="EU1107" s="37"/>
      <c r="EV1107" s="37"/>
      <c r="EW1107" s="37"/>
      <c r="EX1107" s="37"/>
      <c r="EY1107" s="37"/>
      <c r="EZ1107" s="37"/>
      <c r="FA1107" s="37"/>
      <c r="FB1107" s="37"/>
      <c r="FC1107" s="37"/>
      <c r="FD1107" s="37"/>
      <c r="FE1107" s="37"/>
      <c r="FF1107" s="37"/>
      <c r="FG1107" s="37"/>
      <c r="FH1107" s="37"/>
      <c r="FI1107" s="37"/>
      <c r="FJ1107" s="37"/>
      <c r="FK1107" s="37"/>
      <c r="FL1107" s="37"/>
      <c r="FM1107" s="37"/>
      <c r="FN1107" s="37"/>
      <c r="FO1107" s="37"/>
      <c r="FP1107" s="37"/>
      <c r="FQ1107" s="37"/>
      <c r="FR1107" s="37"/>
      <c r="FS1107" s="37"/>
      <c r="FT1107" s="37"/>
      <c r="FU1107" s="37"/>
      <c r="FV1107" s="37"/>
      <c r="FW1107" s="37"/>
      <c r="FX1107" s="37"/>
      <c r="FY1107" s="37"/>
      <c r="FZ1107" s="37"/>
      <c r="GA1107" s="37"/>
      <c r="GB1107" s="37"/>
      <c r="GC1107" s="37"/>
      <c r="GD1107" s="37"/>
      <c r="GE1107" s="37"/>
      <c r="GF1107" s="37"/>
      <c r="GG1107" s="37"/>
      <c r="GH1107" s="37"/>
      <c r="GI1107" s="37"/>
      <c r="GJ1107" s="37"/>
      <c r="GK1107" s="37"/>
      <c r="GL1107" s="37"/>
      <c r="GM1107" s="37"/>
      <c r="GN1107" s="37"/>
      <c r="GO1107" s="37"/>
      <c r="GP1107" s="37"/>
      <c r="GQ1107" s="37"/>
      <c r="GR1107" s="37"/>
      <c r="GS1107" s="37"/>
      <c r="GT1107" s="37"/>
      <c r="GU1107" s="37"/>
      <c r="GV1107" s="37"/>
      <c r="GW1107" s="37"/>
      <c r="GX1107" s="37"/>
      <c r="GY1107" s="37"/>
      <c r="GZ1107" s="37"/>
      <c r="HA1107" s="37"/>
    </row>
    <row r="1108" spans="1:209" s="39" customFormat="1" x14ac:dyDescent="0.25">
      <c r="A1108" s="50"/>
      <c r="B1108" s="124"/>
      <c r="C1108" s="125"/>
      <c r="D1108" s="20"/>
      <c r="E1108" s="20"/>
      <c r="F1108" s="20"/>
      <c r="G1108" s="37"/>
      <c r="H1108" s="37"/>
      <c r="I1108" s="37"/>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37"/>
      <c r="AI1108" s="37"/>
      <c r="AJ1108" s="37"/>
      <c r="AK1108" s="37"/>
      <c r="AL1108" s="37"/>
      <c r="AM1108" s="37"/>
      <c r="AN1108" s="37"/>
      <c r="AO1108" s="37"/>
      <c r="AP1108" s="37"/>
      <c r="AQ1108" s="37"/>
      <c r="AR1108" s="37"/>
      <c r="AS1108" s="37"/>
      <c r="AT1108" s="37"/>
      <c r="AU1108" s="37"/>
      <c r="AV1108" s="37"/>
      <c r="AW1108" s="37"/>
      <c r="AX1108" s="37"/>
      <c r="AY1108" s="37"/>
      <c r="AZ1108" s="37"/>
      <c r="BA1108" s="37"/>
      <c r="BB1108" s="37"/>
      <c r="BC1108" s="37"/>
      <c r="BD1108" s="37"/>
      <c r="BE1108" s="37"/>
      <c r="BF1108" s="37"/>
      <c r="BG1108" s="37"/>
      <c r="BH1108" s="37"/>
      <c r="BI1108" s="37"/>
      <c r="BJ1108" s="37"/>
      <c r="BK1108" s="37"/>
      <c r="BL1108" s="37"/>
      <c r="BM1108" s="37"/>
      <c r="BN1108" s="37"/>
      <c r="BO1108" s="37"/>
      <c r="BP1108" s="37"/>
      <c r="BQ1108" s="37"/>
      <c r="BR1108" s="37"/>
      <c r="BS1108" s="37"/>
      <c r="BT1108" s="37"/>
      <c r="BU1108" s="37"/>
      <c r="BV1108" s="37"/>
      <c r="BW1108" s="37"/>
      <c r="BX1108" s="37"/>
      <c r="BY1108" s="37"/>
      <c r="BZ1108" s="37"/>
      <c r="CA1108" s="37"/>
      <c r="CB1108" s="37"/>
      <c r="CC1108" s="37"/>
      <c r="CD1108" s="37"/>
      <c r="CE1108" s="37"/>
      <c r="CF1108" s="37"/>
      <c r="CG1108" s="37"/>
      <c r="CH1108" s="37"/>
      <c r="CI1108" s="37"/>
      <c r="CJ1108" s="37"/>
      <c r="CK1108" s="37"/>
      <c r="CL1108" s="37"/>
      <c r="CM1108" s="37"/>
      <c r="CN1108" s="37"/>
      <c r="CO1108" s="37"/>
      <c r="CP1108" s="37"/>
      <c r="CQ1108" s="37"/>
      <c r="CR1108" s="37"/>
      <c r="CS1108" s="37"/>
      <c r="CT1108" s="37"/>
      <c r="CU1108" s="37"/>
      <c r="CV1108" s="37"/>
      <c r="CW1108" s="37"/>
      <c r="CX1108" s="37"/>
      <c r="CY1108" s="37"/>
      <c r="CZ1108" s="37"/>
      <c r="DA1108" s="37"/>
      <c r="DB1108" s="37"/>
      <c r="DC1108" s="37"/>
      <c r="DD1108" s="37"/>
      <c r="DE1108" s="37"/>
      <c r="DF1108" s="37"/>
      <c r="DG1108" s="37"/>
      <c r="DH1108" s="37"/>
      <c r="DI1108" s="37"/>
      <c r="DJ1108" s="37"/>
      <c r="DK1108" s="37"/>
      <c r="DL1108" s="37"/>
      <c r="DM1108" s="37"/>
      <c r="DN1108" s="37"/>
      <c r="DO1108" s="37"/>
      <c r="DP1108" s="37"/>
      <c r="DQ1108" s="37"/>
      <c r="DR1108" s="37"/>
      <c r="DS1108" s="37"/>
      <c r="DT1108" s="37"/>
      <c r="DU1108" s="37"/>
      <c r="DV1108" s="37"/>
      <c r="DW1108" s="37"/>
      <c r="DX1108" s="37"/>
      <c r="DY1108" s="37"/>
      <c r="DZ1108" s="37"/>
      <c r="EA1108" s="37"/>
      <c r="EB1108" s="37"/>
      <c r="EC1108" s="37"/>
      <c r="ED1108" s="37"/>
      <c r="EE1108" s="37"/>
      <c r="EF1108" s="37"/>
      <c r="EG1108" s="37"/>
      <c r="EH1108" s="37"/>
      <c r="EI1108" s="37"/>
      <c r="EJ1108" s="37"/>
      <c r="EK1108" s="37"/>
      <c r="EL1108" s="37"/>
      <c r="EM1108" s="37"/>
      <c r="EN1108" s="37"/>
      <c r="EO1108" s="37"/>
      <c r="EP1108" s="37"/>
      <c r="EQ1108" s="37"/>
      <c r="ER1108" s="37"/>
      <c r="ES1108" s="37"/>
      <c r="ET1108" s="37"/>
      <c r="EU1108" s="37"/>
      <c r="EV1108" s="37"/>
      <c r="EW1108" s="37"/>
      <c r="EX1108" s="37"/>
      <c r="EY1108" s="37"/>
      <c r="EZ1108" s="37"/>
      <c r="FA1108" s="37"/>
      <c r="FB1108" s="37"/>
      <c r="FC1108" s="37"/>
      <c r="FD1108" s="37"/>
      <c r="FE1108" s="37"/>
      <c r="FF1108" s="37"/>
      <c r="FG1108" s="37"/>
      <c r="FH1108" s="37"/>
      <c r="FI1108" s="37"/>
      <c r="FJ1108" s="37"/>
      <c r="FK1108" s="37"/>
      <c r="FL1108" s="37"/>
      <c r="FM1108" s="37"/>
      <c r="FN1108" s="37"/>
      <c r="FO1108" s="37"/>
      <c r="FP1108" s="37"/>
      <c r="FQ1108" s="37"/>
      <c r="FR1108" s="37"/>
      <c r="FS1108" s="37"/>
      <c r="FT1108" s="37"/>
      <c r="FU1108" s="37"/>
      <c r="FV1108" s="37"/>
      <c r="FW1108" s="37"/>
      <c r="FX1108" s="37"/>
      <c r="FY1108" s="37"/>
      <c r="FZ1108" s="37"/>
      <c r="GA1108" s="37"/>
      <c r="GB1108" s="37"/>
      <c r="GC1108" s="37"/>
      <c r="GD1108" s="37"/>
      <c r="GE1108" s="37"/>
      <c r="GF1108" s="37"/>
      <c r="GG1108" s="37"/>
      <c r="GH1108" s="37"/>
      <c r="GI1108" s="37"/>
      <c r="GJ1108" s="37"/>
      <c r="GK1108" s="37"/>
      <c r="GL1108" s="37"/>
      <c r="GM1108" s="37"/>
      <c r="GN1108" s="37"/>
      <c r="GO1108" s="37"/>
      <c r="GP1108" s="37"/>
      <c r="GQ1108" s="37"/>
      <c r="GR1108" s="37"/>
      <c r="GS1108" s="37"/>
      <c r="GT1108" s="37"/>
      <c r="GU1108" s="37"/>
      <c r="GV1108" s="37"/>
      <c r="GW1108" s="37"/>
      <c r="GX1108" s="37"/>
      <c r="GY1108" s="37"/>
      <c r="GZ1108" s="37"/>
      <c r="HA1108" s="37"/>
    </row>
    <row r="1109" spans="1:209" s="39" customFormat="1" x14ac:dyDescent="0.25">
      <c r="A1109" s="50"/>
      <c r="B1109" s="124"/>
      <c r="C1109" s="125"/>
      <c r="D1109" s="20"/>
      <c r="E1109" s="20"/>
      <c r="F1109" s="20"/>
      <c r="G1109" s="37"/>
      <c r="H1109" s="37"/>
      <c r="I1109" s="37"/>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7"/>
      <c r="AF1109" s="37"/>
      <c r="AG1109" s="37"/>
      <c r="AH1109" s="37"/>
      <c r="AI1109" s="37"/>
      <c r="AJ1109" s="37"/>
      <c r="AK1109" s="37"/>
      <c r="AL1109" s="37"/>
      <c r="AM1109" s="37"/>
      <c r="AN1109" s="37"/>
      <c r="AO1109" s="37"/>
      <c r="AP1109" s="37"/>
      <c r="AQ1109" s="37"/>
      <c r="AR1109" s="37"/>
      <c r="AS1109" s="37"/>
      <c r="AT1109" s="37"/>
      <c r="AU1109" s="37"/>
      <c r="AV1109" s="37"/>
      <c r="AW1109" s="37"/>
      <c r="AX1109" s="37"/>
      <c r="AY1109" s="37"/>
      <c r="AZ1109" s="37"/>
      <c r="BA1109" s="37"/>
      <c r="BB1109" s="37"/>
      <c r="BC1109" s="37"/>
      <c r="BD1109" s="37"/>
      <c r="BE1109" s="37"/>
      <c r="BF1109" s="37"/>
      <c r="BG1109" s="37"/>
      <c r="BH1109" s="37"/>
      <c r="BI1109" s="37"/>
      <c r="BJ1109" s="37"/>
      <c r="BK1109" s="37"/>
      <c r="BL1109" s="37"/>
      <c r="BM1109" s="37"/>
      <c r="BN1109" s="37"/>
      <c r="BO1109" s="37"/>
      <c r="BP1109" s="37"/>
      <c r="BQ1109" s="37"/>
      <c r="BR1109" s="37"/>
      <c r="BS1109" s="37"/>
      <c r="BT1109" s="37"/>
      <c r="BU1109" s="37"/>
      <c r="BV1109" s="37"/>
      <c r="BW1109" s="37"/>
      <c r="BX1109" s="37"/>
      <c r="BY1109" s="37"/>
      <c r="BZ1109" s="37"/>
      <c r="CA1109" s="37"/>
      <c r="CB1109" s="37"/>
      <c r="CC1109" s="37"/>
      <c r="CD1109" s="37"/>
      <c r="CE1109" s="37"/>
      <c r="CF1109" s="37"/>
      <c r="CG1109" s="37"/>
      <c r="CH1109" s="37"/>
      <c r="CI1109" s="37"/>
      <c r="CJ1109" s="37"/>
      <c r="CK1109" s="37"/>
      <c r="CL1109" s="37"/>
      <c r="CM1109" s="37"/>
      <c r="CN1109" s="37"/>
      <c r="CO1109" s="37"/>
      <c r="CP1109" s="37"/>
      <c r="CQ1109" s="37"/>
      <c r="CR1109" s="37"/>
      <c r="CS1109" s="37"/>
      <c r="CT1109" s="37"/>
      <c r="CU1109" s="37"/>
      <c r="CV1109" s="37"/>
      <c r="CW1109" s="37"/>
      <c r="CX1109" s="37"/>
      <c r="CY1109" s="37"/>
      <c r="CZ1109" s="37"/>
      <c r="DA1109" s="37"/>
      <c r="DB1109" s="37"/>
      <c r="DC1109" s="37"/>
      <c r="DD1109" s="37"/>
      <c r="DE1109" s="37"/>
      <c r="DF1109" s="37"/>
      <c r="DG1109" s="37"/>
      <c r="DH1109" s="37"/>
      <c r="DI1109" s="37"/>
      <c r="DJ1109" s="37"/>
      <c r="DK1109" s="37"/>
      <c r="DL1109" s="37"/>
      <c r="DM1109" s="37"/>
      <c r="DN1109" s="37"/>
      <c r="DO1109" s="37"/>
      <c r="DP1109" s="37"/>
      <c r="DQ1109" s="37"/>
      <c r="DR1109" s="37"/>
      <c r="DS1109" s="37"/>
      <c r="DT1109" s="37"/>
      <c r="DU1109" s="37"/>
      <c r="DV1109" s="37"/>
      <c r="DW1109" s="37"/>
      <c r="DX1109" s="37"/>
      <c r="DY1109" s="37"/>
      <c r="DZ1109" s="37"/>
      <c r="EA1109" s="37"/>
      <c r="EB1109" s="37"/>
      <c r="EC1109" s="37"/>
      <c r="ED1109" s="37"/>
      <c r="EE1109" s="37"/>
      <c r="EF1109" s="37"/>
      <c r="EG1109" s="37"/>
      <c r="EH1109" s="37"/>
      <c r="EI1109" s="37"/>
      <c r="EJ1109" s="37"/>
      <c r="EK1109" s="37"/>
      <c r="EL1109" s="37"/>
      <c r="EM1109" s="37"/>
      <c r="EN1109" s="37"/>
      <c r="EO1109" s="37"/>
      <c r="EP1109" s="37"/>
      <c r="EQ1109" s="37"/>
      <c r="ER1109" s="37"/>
      <c r="ES1109" s="37"/>
      <c r="ET1109" s="37"/>
      <c r="EU1109" s="37"/>
      <c r="EV1109" s="37"/>
      <c r="EW1109" s="37"/>
      <c r="EX1109" s="37"/>
      <c r="EY1109" s="37"/>
      <c r="EZ1109" s="37"/>
      <c r="FA1109" s="37"/>
      <c r="FB1109" s="37"/>
      <c r="FC1109" s="37"/>
      <c r="FD1109" s="37"/>
      <c r="FE1109" s="37"/>
      <c r="FF1109" s="37"/>
      <c r="FG1109" s="37"/>
      <c r="FH1109" s="37"/>
      <c r="FI1109" s="37"/>
      <c r="FJ1109" s="37"/>
      <c r="FK1109" s="37"/>
      <c r="FL1109" s="37"/>
      <c r="FM1109" s="37"/>
      <c r="FN1109" s="37"/>
      <c r="FO1109" s="37"/>
      <c r="FP1109" s="37"/>
      <c r="FQ1109" s="37"/>
      <c r="FR1109" s="37"/>
      <c r="FS1109" s="37"/>
      <c r="FT1109" s="37"/>
      <c r="FU1109" s="37"/>
      <c r="FV1109" s="37"/>
      <c r="FW1109" s="37"/>
      <c r="FX1109" s="37"/>
      <c r="FY1109" s="37"/>
      <c r="FZ1109" s="37"/>
      <c r="GA1109" s="37"/>
      <c r="GB1109" s="37"/>
      <c r="GC1109" s="37"/>
      <c r="GD1109" s="37"/>
      <c r="GE1109" s="37"/>
      <c r="GF1109" s="37"/>
      <c r="GG1109" s="37"/>
      <c r="GH1109" s="37"/>
      <c r="GI1109" s="37"/>
      <c r="GJ1109" s="37"/>
      <c r="GK1109" s="37"/>
      <c r="GL1109" s="37"/>
      <c r="GM1109" s="37"/>
      <c r="GN1109" s="37"/>
      <c r="GO1109" s="37"/>
      <c r="GP1109" s="37"/>
      <c r="GQ1109" s="37"/>
      <c r="GR1109" s="37"/>
      <c r="GS1109" s="37"/>
      <c r="GT1109" s="37"/>
      <c r="GU1109" s="37"/>
      <c r="GV1109" s="37"/>
      <c r="GW1109" s="37"/>
      <c r="GX1109" s="37"/>
      <c r="GY1109" s="37"/>
      <c r="GZ1109" s="37"/>
      <c r="HA1109" s="37"/>
    </row>
    <row r="1110" spans="1:209" s="39" customFormat="1" x14ac:dyDescent="0.25">
      <c r="A1110" s="50"/>
      <c r="B1110" s="124"/>
      <c r="C1110" s="125"/>
      <c r="D1110" s="20"/>
      <c r="E1110" s="20"/>
      <c r="F1110" s="20"/>
      <c r="G1110" s="37"/>
      <c r="H1110" s="37"/>
      <c r="I1110" s="37"/>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7"/>
      <c r="AF1110" s="37"/>
      <c r="AG1110" s="37"/>
      <c r="AH1110" s="37"/>
      <c r="AI1110" s="37"/>
      <c r="AJ1110" s="37"/>
      <c r="AK1110" s="37"/>
      <c r="AL1110" s="37"/>
      <c r="AM1110" s="37"/>
      <c r="AN1110" s="37"/>
      <c r="AO1110" s="37"/>
      <c r="AP1110" s="37"/>
      <c r="AQ1110" s="37"/>
      <c r="AR1110" s="37"/>
      <c r="AS1110" s="37"/>
      <c r="AT1110" s="37"/>
      <c r="AU1110" s="37"/>
      <c r="AV1110" s="37"/>
      <c r="AW1110" s="37"/>
      <c r="AX1110" s="37"/>
      <c r="AY1110" s="37"/>
      <c r="AZ1110" s="37"/>
      <c r="BA1110" s="37"/>
      <c r="BB1110" s="37"/>
      <c r="BC1110" s="37"/>
      <c r="BD1110" s="37"/>
      <c r="BE1110" s="37"/>
      <c r="BF1110" s="37"/>
      <c r="BG1110" s="37"/>
      <c r="BH1110" s="37"/>
      <c r="BI1110" s="37"/>
      <c r="BJ1110" s="37"/>
      <c r="BK1110" s="37"/>
      <c r="BL1110" s="37"/>
      <c r="BM1110" s="37"/>
      <c r="BN1110" s="37"/>
      <c r="BO1110" s="37"/>
      <c r="BP1110" s="37"/>
      <c r="BQ1110" s="37"/>
      <c r="BR1110" s="37"/>
      <c r="BS1110" s="37"/>
      <c r="BT1110" s="37"/>
      <c r="BU1110" s="37"/>
      <c r="BV1110" s="37"/>
      <c r="BW1110" s="37"/>
      <c r="BX1110" s="37"/>
      <c r="BY1110" s="37"/>
      <c r="BZ1110" s="37"/>
      <c r="CA1110" s="37"/>
      <c r="CB1110" s="37"/>
      <c r="CC1110" s="37"/>
      <c r="CD1110" s="37"/>
      <c r="CE1110" s="37"/>
      <c r="CF1110" s="37"/>
      <c r="CG1110" s="37"/>
      <c r="CH1110" s="37"/>
      <c r="CI1110" s="37"/>
      <c r="CJ1110" s="37"/>
      <c r="CK1110" s="37"/>
      <c r="CL1110" s="37"/>
      <c r="CM1110" s="37"/>
      <c r="CN1110" s="37"/>
      <c r="CO1110" s="37"/>
      <c r="CP1110" s="37"/>
      <c r="CQ1110" s="37"/>
      <c r="CR1110" s="37"/>
      <c r="CS1110" s="37"/>
      <c r="CT1110" s="37"/>
      <c r="CU1110" s="37"/>
      <c r="CV1110" s="37"/>
      <c r="CW1110" s="37"/>
      <c r="CX1110" s="37"/>
      <c r="CY1110" s="37"/>
      <c r="CZ1110" s="37"/>
      <c r="DA1110" s="37"/>
      <c r="DB1110" s="37"/>
      <c r="DC1110" s="37"/>
      <c r="DD1110" s="37"/>
      <c r="DE1110" s="37"/>
      <c r="DF1110" s="37"/>
      <c r="DG1110" s="37"/>
      <c r="DH1110" s="37"/>
      <c r="DI1110" s="37"/>
      <c r="DJ1110" s="37"/>
      <c r="DK1110" s="37"/>
      <c r="DL1110" s="37"/>
      <c r="DM1110" s="37"/>
      <c r="DN1110" s="37"/>
      <c r="DO1110" s="37"/>
      <c r="DP1110" s="37"/>
      <c r="DQ1110" s="37"/>
      <c r="DR1110" s="37"/>
      <c r="DS1110" s="37"/>
      <c r="DT1110" s="37"/>
      <c r="DU1110" s="37"/>
      <c r="DV1110" s="37"/>
      <c r="DW1110" s="37"/>
      <c r="DX1110" s="37"/>
      <c r="DY1110" s="37"/>
      <c r="DZ1110" s="37"/>
      <c r="EA1110" s="37"/>
      <c r="EB1110" s="37"/>
      <c r="EC1110" s="37"/>
      <c r="ED1110" s="37"/>
      <c r="EE1110" s="37"/>
      <c r="EF1110" s="37"/>
      <c r="EG1110" s="37"/>
      <c r="EH1110" s="37"/>
      <c r="EI1110" s="37"/>
      <c r="EJ1110" s="37"/>
      <c r="EK1110" s="37"/>
      <c r="EL1110" s="37"/>
      <c r="EM1110" s="37"/>
      <c r="EN1110" s="37"/>
      <c r="EO1110" s="37"/>
      <c r="EP1110" s="37"/>
      <c r="EQ1110" s="37"/>
      <c r="ER1110" s="37"/>
      <c r="ES1110" s="37"/>
      <c r="ET1110" s="37"/>
      <c r="EU1110" s="37"/>
      <c r="EV1110" s="37"/>
      <c r="EW1110" s="37"/>
      <c r="EX1110" s="37"/>
      <c r="EY1110" s="37"/>
      <c r="EZ1110" s="37"/>
      <c r="FA1110" s="37"/>
      <c r="FB1110" s="37"/>
      <c r="FC1110" s="37"/>
      <c r="FD1110" s="37"/>
      <c r="FE1110" s="37"/>
      <c r="FF1110" s="37"/>
      <c r="FG1110" s="37"/>
      <c r="FH1110" s="37"/>
      <c r="FI1110" s="37"/>
      <c r="FJ1110" s="37"/>
      <c r="FK1110" s="37"/>
      <c r="FL1110" s="37"/>
      <c r="FM1110" s="37"/>
      <c r="FN1110" s="37"/>
      <c r="FO1110" s="37"/>
      <c r="FP1110" s="37"/>
      <c r="FQ1110" s="37"/>
      <c r="FR1110" s="37"/>
      <c r="FS1110" s="37"/>
      <c r="FT1110" s="37"/>
      <c r="FU1110" s="37"/>
      <c r="FV1110" s="37"/>
      <c r="FW1110" s="37"/>
      <c r="FX1110" s="37"/>
      <c r="FY1110" s="37"/>
      <c r="FZ1110" s="37"/>
      <c r="GA1110" s="37"/>
      <c r="GB1110" s="37"/>
      <c r="GC1110" s="37"/>
      <c r="GD1110" s="37"/>
      <c r="GE1110" s="37"/>
      <c r="GF1110" s="37"/>
      <c r="GG1110" s="37"/>
      <c r="GH1110" s="37"/>
      <c r="GI1110" s="37"/>
      <c r="GJ1110" s="37"/>
      <c r="GK1110" s="37"/>
      <c r="GL1110" s="37"/>
      <c r="GM1110" s="37"/>
      <c r="GN1110" s="37"/>
      <c r="GO1110" s="37"/>
      <c r="GP1110" s="37"/>
      <c r="GQ1110" s="37"/>
      <c r="GR1110" s="37"/>
      <c r="GS1110" s="37"/>
      <c r="GT1110" s="37"/>
      <c r="GU1110" s="37"/>
      <c r="GV1110" s="37"/>
      <c r="GW1110" s="37"/>
      <c r="GX1110" s="37"/>
      <c r="GY1110" s="37"/>
      <c r="GZ1110" s="37"/>
      <c r="HA1110" s="37"/>
    </row>
    <row r="1111" spans="1:209" s="39" customFormat="1" x14ac:dyDescent="0.25">
      <c r="A1111" s="50"/>
      <c r="B1111" s="124"/>
      <c r="C1111" s="125"/>
      <c r="D1111" s="20"/>
      <c r="E1111" s="20"/>
      <c r="F1111" s="20"/>
      <c r="G1111" s="37"/>
      <c r="H1111" s="37"/>
      <c r="I1111" s="37"/>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37"/>
      <c r="AN1111" s="37"/>
      <c r="AO1111" s="37"/>
      <c r="AP1111" s="37"/>
      <c r="AQ1111" s="37"/>
      <c r="AR1111" s="37"/>
      <c r="AS1111" s="37"/>
      <c r="AT1111" s="37"/>
      <c r="AU1111" s="37"/>
      <c r="AV1111" s="37"/>
      <c r="AW1111" s="37"/>
      <c r="AX1111" s="37"/>
      <c r="AY1111" s="37"/>
      <c r="AZ1111" s="37"/>
      <c r="BA1111" s="37"/>
      <c r="BB1111" s="37"/>
      <c r="BC1111" s="37"/>
      <c r="BD1111" s="37"/>
      <c r="BE1111" s="37"/>
      <c r="BF1111" s="37"/>
      <c r="BG1111" s="37"/>
      <c r="BH1111" s="37"/>
      <c r="BI1111" s="37"/>
      <c r="BJ1111" s="37"/>
      <c r="BK1111" s="37"/>
      <c r="BL1111" s="37"/>
      <c r="BM1111" s="37"/>
      <c r="BN1111" s="37"/>
      <c r="BO1111" s="37"/>
      <c r="BP1111" s="37"/>
      <c r="BQ1111" s="37"/>
      <c r="BR1111" s="37"/>
      <c r="BS1111" s="37"/>
      <c r="BT1111" s="37"/>
      <c r="BU1111" s="37"/>
      <c r="BV1111" s="37"/>
      <c r="BW1111" s="37"/>
      <c r="BX1111" s="37"/>
      <c r="BY1111" s="37"/>
      <c r="BZ1111" s="37"/>
      <c r="CA1111" s="37"/>
      <c r="CB1111" s="37"/>
      <c r="CC1111" s="37"/>
      <c r="CD1111" s="37"/>
      <c r="CE1111" s="37"/>
      <c r="CF1111" s="37"/>
      <c r="CG1111" s="37"/>
      <c r="CH1111" s="37"/>
      <c r="CI1111" s="37"/>
      <c r="CJ1111" s="37"/>
      <c r="CK1111" s="37"/>
      <c r="CL1111" s="37"/>
      <c r="CM1111" s="37"/>
      <c r="CN1111" s="37"/>
      <c r="CO1111" s="37"/>
      <c r="CP1111" s="37"/>
      <c r="CQ1111" s="37"/>
      <c r="CR1111" s="37"/>
      <c r="CS1111" s="37"/>
      <c r="CT1111" s="37"/>
      <c r="CU1111" s="37"/>
      <c r="CV1111" s="37"/>
      <c r="CW1111" s="37"/>
      <c r="CX1111" s="37"/>
      <c r="CY1111" s="37"/>
      <c r="CZ1111" s="37"/>
      <c r="DA1111" s="37"/>
      <c r="DB1111" s="37"/>
      <c r="DC1111" s="37"/>
      <c r="DD1111" s="37"/>
      <c r="DE1111" s="37"/>
      <c r="DF1111" s="37"/>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37"/>
      <c r="FH1111" s="37"/>
      <c r="FI1111" s="37"/>
      <c r="FJ1111" s="37"/>
      <c r="FK1111" s="37"/>
      <c r="FL1111" s="37"/>
      <c r="FM1111" s="37"/>
      <c r="FN1111" s="37"/>
      <c r="FO1111" s="37"/>
      <c r="FP1111" s="37"/>
      <c r="FQ1111" s="37"/>
      <c r="FR1111" s="37"/>
      <c r="FS1111" s="37"/>
      <c r="FT1111" s="37"/>
      <c r="FU1111" s="37"/>
      <c r="FV1111" s="37"/>
      <c r="FW1111" s="37"/>
      <c r="FX1111" s="37"/>
      <c r="FY1111" s="37"/>
      <c r="FZ1111" s="37"/>
      <c r="GA1111" s="37"/>
      <c r="GB1111" s="37"/>
      <c r="GC1111" s="37"/>
      <c r="GD1111" s="37"/>
      <c r="GE1111" s="37"/>
      <c r="GF1111" s="37"/>
      <c r="GG1111" s="37"/>
      <c r="GH1111" s="37"/>
      <c r="GI1111" s="37"/>
      <c r="GJ1111" s="37"/>
      <c r="GK1111" s="37"/>
      <c r="GL1111" s="37"/>
      <c r="GM1111" s="37"/>
      <c r="GN1111" s="37"/>
      <c r="GO1111" s="37"/>
      <c r="GP1111" s="37"/>
      <c r="GQ1111" s="37"/>
      <c r="GR1111" s="37"/>
      <c r="GS1111" s="37"/>
      <c r="GT1111" s="37"/>
      <c r="GU1111" s="37"/>
      <c r="GV1111" s="37"/>
      <c r="GW1111" s="37"/>
      <c r="GX1111" s="37"/>
      <c r="GY1111" s="37"/>
      <c r="GZ1111" s="37"/>
      <c r="HA1111" s="37"/>
    </row>
    <row r="1112" spans="1:209" s="39" customFormat="1" x14ac:dyDescent="0.25">
      <c r="A1112" s="50"/>
      <c r="B1112" s="124"/>
      <c r="C1112" s="125"/>
      <c r="D1112" s="20"/>
      <c r="E1112" s="20"/>
      <c r="F1112" s="20"/>
      <c r="G1112" s="37"/>
      <c r="H1112" s="37"/>
      <c r="I1112" s="37"/>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37"/>
      <c r="AN1112" s="37"/>
      <c r="AO1112" s="37"/>
      <c r="AP1112" s="37"/>
      <c r="AQ1112" s="37"/>
      <c r="AR1112" s="37"/>
      <c r="AS1112" s="37"/>
      <c r="AT1112" s="37"/>
      <c r="AU1112" s="37"/>
      <c r="AV1112" s="37"/>
      <c r="AW1112" s="37"/>
      <c r="AX1112" s="37"/>
      <c r="AY1112" s="37"/>
      <c r="AZ1112" s="37"/>
      <c r="BA1112" s="37"/>
      <c r="BB1112" s="37"/>
      <c r="BC1112" s="37"/>
      <c r="BD1112" s="37"/>
      <c r="BE1112" s="37"/>
      <c r="BF1112" s="37"/>
      <c r="BG1112" s="37"/>
      <c r="BH1112" s="37"/>
      <c r="BI1112" s="37"/>
      <c r="BJ1112" s="37"/>
      <c r="BK1112" s="37"/>
      <c r="BL1112" s="37"/>
      <c r="BM1112" s="37"/>
      <c r="BN1112" s="37"/>
      <c r="BO1112" s="37"/>
      <c r="BP1112" s="37"/>
      <c r="BQ1112" s="37"/>
      <c r="BR1112" s="37"/>
      <c r="BS1112" s="37"/>
      <c r="BT1112" s="37"/>
      <c r="BU1112" s="37"/>
      <c r="BV1112" s="37"/>
      <c r="BW1112" s="37"/>
      <c r="BX1112" s="37"/>
      <c r="BY1112" s="37"/>
      <c r="BZ1112" s="37"/>
      <c r="CA1112" s="37"/>
      <c r="CB1112" s="37"/>
      <c r="CC1112" s="37"/>
      <c r="CD1112" s="37"/>
      <c r="CE1112" s="37"/>
      <c r="CF1112" s="37"/>
      <c r="CG1112" s="37"/>
      <c r="CH1112" s="37"/>
      <c r="CI1112" s="37"/>
      <c r="CJ1112" s="37"/>
      <c r="CK1112" s="37"/>
      <c r="CL1112" s="37"/>
      <c r="CM1112" s="37"/>
      <c r="CN1112" s="37"/>
      <c r="CO1112" s="37"/>
      <c r="CP1112" s="37"/>
      <c r="CQ1112" s="37"/>
      <c r="CR1112" s="37"/>
      <c r="CS1112" s="37"/>
      <c r="CT1112" s="37"/>
      <c r="CU1112" s="37"/>
      <c r="CV1112" s="37"/>
      <c r="CW1112" s="37"/>
      <c r="CX1112" s="37"/>
      <c r="CY1112" s="37"/>
      <c r="CZ1112" s="37"/>
      <c r="DA1112" s="37"/>
      <c r="DB1112" s="37"/>
      <c r="DC1112" s="37"/>
      <c r="DD1112" s="37"/>
      <c r="DE1112" s="37"/>
      <c r="DF1112" s="37"/>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37"/>
      <c r="FH1112" s="37"/>
      <c r="FI1112" s="37"/>
      <c r="FJ1112" s="37"/>
      <c r="FK1112" s="37"/>
      <c r="FL1112" s="37"/>
      <c r="FM1112" s="37"/>
      <c r="FN1112" s="37"/>
      <c r="FO1112" s="37"/>
      <c r="FP1112" s="37"/>
      <c r="FQ1112" s="37"/>
      <c r="FR1112" s="37"/>
      <c r="FS1112" s="37"/>
      <c r="FT1112" s="37"/>
      <c r="FU1112" s="37"/>
      <c r="FV1112" s="37"/>
      <c r="FW1112" s="37"/>
      <c r="FX1112" s="37"/>
      <c r="FY1112" s="37"/>
      <c r="FZ1112" s="37"/>
      <c r="GA1112" s="37"/>
      <c r="GB1112" s="37"/>
      <c r="GC1112" s="37"/>
      <c r="GD1112" s="37"/>
      <c r="GE1112" s="37"/>
      <c r="GF1112" s="37"/>
      <c r="GG1112" s="37"/>
      <c r="GH1112" s="37"/>
      <c r="GI1112" s="37"/>
      <c r="GJ1112" s="37"/>
      <c r="GK1112" s="37"/>
      <c r="GL1112" s="37"/>
      <c r="GM1112" s="37"/>
      <c r="GN1112" s="37"/>
      <c r="GO1112" s="37"/>
      <c r="GP1112" s="37"/>
      <c r="GQ1112" s="37"/>
      <c r="GR1112" s="37"/>
      <c r="GS1112" s="37"/>
      <c r="GT1112" s="37"/>
      <c r="GU1112" s="37"/>
      <c r="GV1112" s="37"/>
      <c r="GW1112" s="37"/>
      <c r="GX1112" s="37"/>
      <c r="GY1112" s="37"/>
      <c r="GZ1112" s="37"/>
      <c r="HA1112" s="37"/>
    </row>
    <row r="1113" spans="1:209" s="39" customFormat="1" x14ac:dyDescent="0.25">
      <c r="A1113" s="50"/>
      <c r="B1113" s="124"/>
      <c r="C1113" s="125"/>
      <c r="D1113" s="20"/>
      <c r="E1113" s="20"/>
      <c r="F1113" s="20"/>
      <c r="G1113" s="37"/>
      <c r="H1113" s="37"/>
      <c r="I1113" s="37"/>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37"/>
      <c r="AN1113" s="37"/>
      <c r="AO1113" s="37"/>
      <c r="AP1113" s="37"/>
      <c r="AQ1113" s="37"/>
      <c r="AR1113" s="3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37"/>
      <c r="CD1113" s="37"/>
      <c r="CE1113" s="37"/>
      <c r="CF1113" s="37"/>
      <c r="CG1113" s="37"/>
      <c r="CH1113" s="37"/>
      <c r="CI1113" s="37"/>
      <c r="CJ1113" s="37"/>
      <c r="CK1113" s="37"/>
      <c r="CL1113" s="37"/>
      <c r="CM1113" s="37"/>
      <c r="CN1113" s="37"/>
      <c r="CO1113" s="37"/>
      <c r="CP1113" s="37"/>
      <c r="CQ1113" s="37"/>
      <c r="CR1113" s="37"/>
      <c r="CS1113" s="37"/>
      <c r="CT1113" s="37"/>
      <c r="CU1113" s="37"/>
      <c r="CV1113" s="37"/>
      <c r="CW1113" s="37"/>
      <c r="CX1113" s="37"/>
      <c r="CY1113" s="37"/>
      <c r="CZ1113" s="37"/>
      <c r="DA1113" s="37"/>
      <c r="DB1113" s="37"/>
      <c r="DC1113" s="37"/>
      <c r="DD1113" s="37"/>
      <c r="DE1113" s="37"/>
      <c r="DF1113" s="37"/>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37"/>
      <c r="FH1113" s="37"/>
      <c r="FI1113" s="37"/>
      <c r="FJ1113" s="37"/>
      <c r="FK1113" s="37"/>
      <c r="FL1113" s="37"/>
      <c r="FM1113" s="37"/>
      <c r="FN1113" s="37"/>
      <c r="FO1113" s="37"/>
      <c r="FP1113" s="37"/>
      <c r="FQ1113" s="37"/>
      <c r="FR1113" s="37"/>
      <c r="FS1113" s="37"/>
      <c r="FT1113" s="37"/>
      <c r="FU1113" s="37"/>
      <c r="FV1113" s="37"/>
      <c r="FW1113" s="37"/>
      <c r="FX1113" s="37"/>
      <c r="FY1113" s="37"/>
      <c r="FZ1113" s="37"/>
      <c r="GA1113" s="37"/>
      <c r="GB1113" s="37"/>
      <c r="GC1113" s="37"/>
      <c r="GD1113" s="37"/>
      <c r="GE1113" s="37"/>
      <c r="GF1113" s="37"/>
      <c r="GG1113" s="37"/>
      <c r="GH1113" s="37"/>
      <c r="GI1113" s="37"/>
      <c r="GJ1113" s="37"/>
      <c r="GK1113" s="37"/>
      <c r="GL1113" s="37"/>
      <c r="GM1113" s="37"/>
      <c r="GN1113" s="37"/>
      <c r="GO1113" s="37"/>
      <c r="GP1113" s="37"/>
      <c r="GQ1113" s="37"/>
      <c r="GR1113" s="37"/>
      <c r="GS1113" s="37"/>
      <c r="GT1113" s="37"/>
      <c r="GU1113" s="37"/>
      <c r="GV1113" s="37"/>
      <c r="GW1113" s="37"/>
      <c r="GX1113" s="37"/>
      <c r="GY1113" s="37"/>
      <c r="GZ1113" s="37"/>
      <c r="HA1113" s="37"/>
    </row>
    <row r="1114" spans="1:209" s="39" customFormat="1" x14ac:dyDescent="0.25">
      <c r="A1114" s="50"/>
      <c r="B1114" s="124"/>
      <c r="C1114" s="125"/>
      <c r="D1114" s="20"/>
      <c r="E1114" s="20"/>
      <c r="F1114" s="20"/>
      <c r="G1114" s="37"/>
      <c r="H1114" s="37"/>
      <c r="I1114" s="37"/>
      <c r="J1114" s="37"/>
      <c r="K1114" s="3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37"/>
      <c r="AN1114" s="37"/>
      <c r="AO1114" s="37"/>
      <c r="AP1114" s="37"/>
      <c r="AQ1114" s="37"/>
      <c r="AR1114" s="37"/>
      <c r="AS1114" s="37"/>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37"/>
      <c r="CD1114" s="37"/>
      <c r="CE1114" s="37"/>
      <c r="CF1114" s="37"/>
      <c r="CG1114" s="37"/>
      <c r="CH1114" s="37"/>
      <c r="CI1114" s="37"/>
      <c r="CJ1114" s="37"/>
      <c r="CK1114" s="37"/>
      <c r="CL1114" s="37"/>
      <c r="CM1114" s="37"/>
      <c r="CN1114" s="37"/>
      <c r="CO1114" s="37"/>
      <c r="CP1114" s="37"/>
      <c r="CQ1114" s="37"/>
      <c r="CR1114" s="37"/>
      <c r="CS1114" s="37"/>
      <c r="CT1114" s="37"/>
      <c r="CU1114" s="37"/>
      <c r="CV1114" s="37"/>
      <c r="CW1114" s="37"/>
      <c r="CX1114" s="37"/>
      <c r="CY1114" s="37"/>
      <c r="CZ1114" s="37"/>
      <c r="DA1114" s="37"/>
      <c r="DB1114" s="37"/>
      <c r="DC1114" s="37"/>
      <c r="DD1114" s="37"/>
      <c r="DE1114" s="37"/>
      <c r="DF1114" s="37"/>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37"/>
      <c r="FH1114" s="37"/>
      <c r="FI1114" s="37"/>
      <c r="FJ1114" s="37"/>
      <c r="FK1114" s="37"/>
      <c r="FL1114" s="37"/>
      <c r="FM1114" s="37"/>
      <c r="FN1114" s="37"/>
      <c r="FO1114" s="37"/>
      <c r="FP1114" s="37"/>
      <c r="FQ1114" s="37"/>
      <c r="FR1114" s="37"/>
      <c r="FS1114" s="37"/>
      <c r="FT1114" s="37"/>
      <c r="FU1114" s="37"/>
      <c r="FV1114" s="37"/>
      <c r="FW1114" s="37"/>
      <c r="FX1114" s="37"/>
      <c r="FY1114" s="37"/>
      <c r="FZ1114" s="37"/>
      <c r="GA1114" s="37"/>
      <c r="GB1114" s="37"/>
      <c r="GC1114" s="37"/>
      <c r="GD1114" s="37"/>
      <c r="GE1114" s="37"/>
      <c r="GF1114" s="37"/>
      <c r="GG1114" s="37"/>
      <c r="GH1114" s="37"/>
      <c r="GI1114" s="37"/>
      <c r="GJ1114" s="37"/>
      <c r="GK1114" s="37"/>
      <c r="GL1114" s="37"/>
      <c r="GM1114" s="37"/>
      <c r="GN1114" s="37"/>
      <c r="GO1114" s="37"/>
      <c r="GP1114" s="37"/>
      <c r="GQ1114" s="37"/>
      <c r="GR1114" s="37"/>
      <c r="GS1114" s="37"/>
      <c r="GT1114" s="37"/>
      <c r="GU1114" s="37"/>
      <c r="GV1114" s="37"/>
      <c r="GW1114" s="37"/>
      <c r="GX1114" s="37"/>
      <c r="GY1114" s="37"/>
      <c r="GZ1114" s="37"/>
      <c r="HA1114" s="37"/>
    </row>
    <row r="1115" spans="1:209" s="39" customFormat="1" x14ac:dyDescent="0.25">
      <c r="A1115" s="50"/>
      <c r="B1115" s="124"/>
      <c r="C1115" s="125"/>
      <c r="D1115" s="20"/>
      <c r="E1115" s="20"/>
      <c r="F1115" s="20"/>
      <c r="G1115" s="37"/>
      <c r="H1115" s="37"/>
      <c r="I1115" s="37"/>
      <c r="J1115" s="37"/>
      <c r="K1115" s="3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37"/>
      <c r="AN1115" s="37"/>
      <c r="AO1115" s="37"/>
      <c r="AP1115" s="37"/>
      <c r="AQ1115" s="37"/>
      <c r="AR1115" s="37"/>
      <c r="AS1115" s="37"/>
      <c r="AT1115" s="37"/>
      <c r="AU1115" s="37"/>
      <c r="AV1115" s="37"/>
      <c r="AW1115" s="37"/>
      <c r="AX1115" s="37"/>
      <c r="AY1115" s="37"/>
      <c r="AZ1115" s="37"/>
      <c r="BA1115" s="37"/>
      <c r="BB1115" s="37"/>
      <c r="BC1115" s="37"/>
      <c r="BD1115" s="37"/>
      <c r="BE1115" s="37"/>
      <c r="BF1115" s="37"/>
      <c r="BG1115" s="37"/>
      <c r="BH1115" s="37"/>
      <c r="BI1115" s="37"/>
      <c r="BJ1115" s="37"/>
      <c r="BK1115" s="37"/>
      <c r="BL1115" s="37"/>
      <c r="BM1115" s="37"/>
      <c r="BN1115" s="37"/>
      <c r="BO1115" s="37"/>
      <c r="BP1115" s="37"/>
      <c r="BQ1115" s="37"/>
      <c r="BR1115" s="37"/>
      <c r="BS1115" s="37"/>
      <c r="BT1115" s="37"/>
      <c r="BU1115" s="37"/>
      <c r="BV1115" s="37"/>
      <c r="BW1115" s="37"/>
      <c r="BX1115" s="37"/>
      <c r="BY1115" s="37"/>
      <c r="BZ1115" s="37"/>
      <c r="CA1115" s="37"/>
      <c r="CB1115" s="37"/>
      <c r="CC1115" s="37"/>
      <c r="CD1115" s="37"/>
      <c r="CE1115" s="37"/>
      <c r="CF1115" s="37"/>
      <c r="CG1115" s="37"/>
      <c r="CH1115" s="37"/>
      <c r="CI1115" s="37"/>
      <c r="CJ1115" s="37"/>
      <c r="CK1115" s="37"/>
      <c r="CL1115" s="37"/>
      <c r="CM1115" s="37"/>
      <c r="CN1115" s="37"/>
      <c r="CO1115" s="37"/>
      <c r="CP1115" s="37"/>
      <c r="CQ1115" s="37"/>
      <c r="CR1115" s="37"/>
      <c r="CS1115" s="37"/>
      <c r="CT1115" s="37"/>
      <c r="CU1115" s="37"/>
      <c r="CV1115" s="37"/>
      <c r="CW1115" s="37"/>
      <c r="CX1115" s="37"/>
      <c r="CY1115" s="37"/>
      <c r="CZ1115" s="37"/>
      <c r="DA1115" s="37"/>
      <c r="DB1115" s="37"/>
      <c r="DC1115" s="37"/>
      <c r="DD1115" s="37"/>
      <c r="DE1115" s="37"/>
      <c r="DF1115" s="37"/>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37"/>
      <c r="FH1115" s="37"/>
      <c r="FI1115" s="37"/>
      <c r="FJ1115" s="37"/>
      <c r="FK1115" s="37"/>
      <c r="FL1115" s="37"/>
      <c r="FM1115" s="37"/>
      <c r="FN1115" s="37"/>
      <c r="FO1115" s="37"/>
      <c r="FP1115" s="37"/>
      <c r="FQ1115" s="37"/>
      <c r="FR1115" s="37"/>
      <c r="FS1115" s="37"/>
      <c r="FT1115" s="37"/>
      <c r="FU1115" s="37"/>
      <c r="FV1115" s="37"/>
      <c r="FW1115" s="37"/>
      <c r="FX1115" s="37"/>
      <c r="FY1115" s="37"/>
      <c r="FZ1115" s="37"/>
      <c r="GA1115" s="37"/>
      <c r="GB1115" s="37"/>
      <c r="GC1115" s="37"/>
      <c r="GD1115" s="37"/>
      <c r="GE1115" s="37"/>
      <c r="GF1115" s="37"/>
      <c r="GG1115" s="37"/>
      <c r="GH1115" s="37"/>
      <c r="GI1115" s="37"/>
      <c r="GJ1115" s="37"/>
      <c r="GK1115" s="37"/>
      <c r="GL1115" s="37"/>
      <c r="GM1115" s="37"/>
      <c r="GN1115" s="37"/>
      <c r="GO1115" s="37"/>
      <c r="GP1115" s="37"/>
      <c r="GQ1115" s="37"/>
      <c r="GR1115" s="37"/>
      <c r="GS1115" s="37"/>
      <c r="GT1115" s="37"/>
      <c r="GU1115" s="37"/>
      <c r="GV1115" s="37"/>
      <c r="GW1115" s="37"/>
      <c r="GX1115" s="37"/>
      <c r="GY1115" s="37"/>
      <c r="GZ1115" s="37"/>
      <c r="HA1115" s="37"/>
    </row>
    <row r="1116" spans="1:209" s="39" customFormat="1" x14ac:dyDescent="0.25">
      <c r="A1116" s="50"/>
      <c r="B1116" s="124"/>
      <c r="C1116" s="125"/>
      <c r="D1116" s="20"/>
      <c r="E1116" s="20"/>
      <c r="F1116" s="20"/>
      <c r="G1116" s="37"/>
      <c r="H1116" s="37"/>
      <c r="I1116" s="37"/>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c r="FJ1116" s="37"/>
      <c r="FK1116" s="37"/>
      <c r="FL1116" s="37"/>
      <c r="FM1116" s="37"/>
      <c r="FN1116" s="37"/>
      <c r="FO1116" s="37"/>
      <c r="FP1116" s="37"/>
      <c r="FQ1116" s="37"/>
      <c r="FR1116" s="37"/>
      <c r="FS1116" s="37"/>
      <c r="FT1116" s="37"/>
      <c r="FU1116" s="37"/>
      <c r="FV1116" s="37"/>
      <c r="FW1116" s="37"/>
      <c r="FX1116" s="37"/>
      <c r="FY1116" s="37"/>
      <c r="FZ1116" s="37"/>
      <c r="GA1116" s="37"/>
      <c r="GB1116" s="37"/>
      <c r="GC1116" s="37"/>
      <c r="GD1116" s="37"/>
      <c r="GE1116" s="37"/>
      <c r="GF1116" s="37"/>
      <c r="GG1116" s="37"/>
      <c r="GH1116" s="37"/>
      <c r="GI1116" s="37"/>
      <c r="GJ1116" s="37"/>
      <c r="GK1116" s="37"/>
      <c r="GL1116" s="37"/>
      <c r="GM1116" s="37"/>
      <c r="GN1116" s="37"/>
      <c r="GO1116" s="37"/>
      <c r="GP1116" s="37"/>
      <c r="GQ1116" s="37"/>
      <c r="GR1116" s="37"/>
      <c r="GS1116" s="37"/>
      <c r="GT1116" s="37"/>
      <c r="GU1116" s="37"/>
      <c r="GV1116" s="37"/>
      <c r="GW1116" s="37"/>
      <c r="GX1116" s="37"/>
      <c r="GY1116" s="37"/>
      <c r="GZ1116" s="37"/>
      <c r="HA1116" s="37"/>
    </row>
    <row r="1117" spans="1:209" s="39" customFormat="1" x14ac:dyDescent="0.25">
      <c r="A1117" s="50"/>
      <c r="B1117" s="124"/>
      <c r="C1117" s="125"/>
      <c r="D1117" s="20"/>
      <c r="E1117" s="20"/>
      <c r="F1117" s="20"/>
      <c r="G1117" s="37"/>
      <c r="H1117" s="37"/>
      <c r="I1117" s="37"/>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37"/>
      <c r="AN1117" s="37"/>
      <c r="AO1117" s="37"/>
      <c r="AP1117" s="37"/>
      <c r="AQ1117" s="37"/>
      <c r="AR1117" s="37"/>
      <c r="AS1117" s="37"/>
      <c r="AT1117" s="37"/>
      <c r="AU1117" s="37"/>
      <c r="AV1117" s="37"/>
      <c r="AW1117" s="37"/>
      <c r="AX1117" s="37"/>
      <c r="AY1117" s="37"/>
      <c r="AZ1117" s="37"/>
      <c r="BA1117" s="37"/>
      <c r="BB1117" s="37"/>
      <c r="BC1117" s="37"/>
      <c r="BD1117" s="37"/>
      <c r="BE1117" s="37"/>
      <c r="BF1117" s="37"/>
      <c r="BG1117" s="37"/>
      <c r="BH1117" s="37"/>
      <c r="BI1117" s="37"/>
      <c r="BJ1117" s="37"/>
      <c r="BK1117" s="37"/>
      <c r="BL1117" s="37"/>
      <c r="BM1117" s="37"/>
      <c r="BN1117" s="37"/>
      <c r="BO1117" s="37"/>
      <c r="BP1117" s="37"/>
      <c r="BQ1117" s="37"/>
      <c r="BR1117" s="37"/>
      <c r="BS1117" s="37"/>
      <c r="BT1117" s="37"/>
      <c r="BU1117" s="37"/>
      <c r="BV1117" s="37"/>
      <c r="BW1117" s="37"/>
      <c r="BX1117" s="37"/>
      <c r="BY1117" s="37"/>
      <c r="BZ1117" s="37"/>
      <c r="CA1117" s="37"/>
      <c r="CB1117" s="37"/>
      <c r="CC1117" s="37"/>
      <c r="CD1117" s="37"/>
      <c r="CE1117" s="37"/>
      <c r="CF1117" s="37"/>
      <c r="CG1117" s="3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37"/>
      <c r="ER1117" s="37"/>
      <c r="ES1117" s="37"/>
      <c r="ET1117" s="37"/>
      <c r="EU1117" s="37"/>
      <c r="EV1117" s="37"/>
      <c r="EW1117" s="37"/>
      <c r="EX1117" s="37"/>
      <c r="EY1117" s="37"/>
      <c r="EZ1117" s="37"/>
      <c r="FA1117" s="37"/>
      <c r="FB1117" s="37"/>
      <c r="FC1117" s="37"/>
      <c r="FD1117" s="37"/>
      <c r="FE1117" s="37"/>
      <c r="FF1117" s="37"/>
      <c r="FG1117" s="37"/>
      <c r="FH1117" s="37"/>
      <c r="FI1117" s="37"/>
      <c r="FJ1117" s="37"/>
      <c r="FK1117" s="37"/>
      <c r="FL1117" s="37"/>
      <c r="FM1117" s="37"/>
      <c r="FN1117" s="37"/>
      <c r="FO1117" s="37"/>
      <c r="FP1117" s="37"/>
      <c r="FQ1117" s="37"/>
      <c r="FR1117" s="37"/>
      <c r="FS1117" s="37"/>
      <c r="FT1117" s="37"/>
      <c r="FU1117" s="37"/>
      <c r="FV1117" s="37"/>
      <c r="FW1117" s="37"/>
      <c r="FX1117" s="37"/>
      <c r="FY1117" s="37"/>
      <c r="FZ1117" s="37"/>
      <c r="GA1117" s="37"/>
      <c r="GB1117" s="37"/>
      <c r="GC1117" s="37"/>
      <c r="GD1117" s="37"/>
      <c r="GE1117" s="37"/>
      <c r="GF1117" s="37"/>
      <c r="GG1117" s="37"/>
      <c r="GH1117" s="37"/>
      <c r="GI1117" s="37"/>
      <c r="GJ1117" s="37"/>
      <c r="GK1117" s="37"/>
      <c r="GL1117" s="37"/>
      <c r="GM1117" s="37"/>
      <c r="GN1117" s="37"/>
      <c r="GO1117" s="37"/>
      <c r="GP1117" s="37"/>
      <c r="GQ1117" s="37"/>
      <c r="GR1117" s="37"/>
      <c r="GS1117" s="37"/>
      <c r="GT1117" s="37"/>
      <c r="GU1117" s="37"/>
      <c r="GV1117" s="37"/>
      <c r="GW1117" s="37"/>
      <c r="GX1117" s="37"/>
      <c r="GY1117" s="37"/>
      <c r="GZ1117" s="37"/>
      <c r="HA1117" s="37"/>
    </row>
    <row r="1118" spans="1:209" s="39" customFormat="1" x14ac:dyDescent="0.25">
      <c r="A1118" s="50"/>
      <c r="B1118" s="124"/>
      <c r="C1118" s="125"/>
      <c r="D1118" s="20"/>
      <c r="E1118" s="20"/>
      <c r="F1118" s="20"/>
      <c r="G1118" s="37"/>
      <c r="H1118" s="37"/>
      <c r="I1118" s="37"/>
      <c r="J1118" s="37"/>
      <c r="K1118" s="37"/>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37"/>
      <c r="AN1118" s="37"/>
      <c r="AO1118" s="37"/>
      <c r="AP1118" s="37"/>
      <c r="AQ1118" s="37"/>
      <c r="AR1118" s="37"/>
      <c r="AS1118" s="37"/>
      <c r="AT1118" s="37"/>
      <c r="AU1118" s="37"/>
      <c r="AV1118" s="37"/>
      <c r="AW1118" s="37"/>
      <c r="AX1118" s="37"/>
      <c r="AY1118" s="37"/>
      <c r="AZ1118" s="37"/>
      <c r="BA1118" s="37"/>
      <c r="BB1118" s="37"/>
      <c r="BC1118" s="37"/>
      <c r="BD1118" s="37"/>
      <c r="BE1118" s="37"/>
      <c r="BF1118" s="37"/>
      <c r="BG1118" s="37"/>
      <c r="BH1118" s="37"/>
      <c r="BI1118" s="37"/>
      <c r="BJ1118" s="37"/>
      <c r="BK1118" s="37"/>
      <c r="BL1118" s="37"/>
      <c r="BM1118" s="37"/>
      <c r="BN1118" s="37"/>
      <c r="BO1118" s="37"/>
      <c r="BP1118" s="37"/>
      <c r="BQ1118" s="37"/>
      <c r="BR1118" s="37"/>
      <c r="BS1118" s="37"/>
      <c r="BT1118" s="37"/>
      <c r="BU1118" s="37"/>
      <c r="BV1118" s="37"/>
      <c r="BW1118" s="37"/>
      <c r="BX1118" s="37"/>
      <c r="BY1118" s="37"/>
      <c r="BZ1118" s="37"/>
      <c r="CA1118" s="37"/>
      <c r="CB1118" s="37"/>
      <c r="CC1118" s="37"/>
      <c r="CD1118" s="37"/>
      <c r="CE1118" s="37"/>
      <c r="CF1118" s="37"/>
      <c r="CG1118" s="3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37"/>
      <c r="FH1118" s="37"/>
      <c r="FI1118" s="37"/>
      <c r="FJ1118" s="37"/>
      <c r="FK1118" s="37"/>
      <c r="FL1118" s="37"/>
      <c r="FM1118" s="37"/>
      <c r="FN1118" s="37"/>
      <c r="FO1118" s="37"/>
      <c r="FP1118" s="37"/>
      <c r="FQ1118" s="37"/>
      <c r="FR1118" s="37"/>
      <c r="FS1118" s="37"/>
      <c r="FT1118" s="37"/>
      <c r="FU1118" s="37"/>
      <c r="FV1118" s="37"/>
      <c r="FW1118" s="37"/>
      <c r="FX1118" s="37"/>
      <c r="FY1118" s="37"/>
      <c r="FZ1118" s="37"/>
      <c r="GA1118" s="37"/>
      <c r="GB1118" s="37"/>
      <c r="GC1118" s="37"/>
      <c r="GD1118" s="37"/>
      <c r="GE1118" s="37"/>
      <c r="GF1118" s="37"/>
      <c r="GG1118" s="37"/>
      <c r="GH1118" s="37"/>
      <c r="GI1118" s="37"/>
      <c r="GJ1118" s="37"/>
      <c r="GK1118" s="37"/>
      <c r="GL1118" s="37"/>
      <c r="GM1118" s="37"/>
      <c r="GN1118" s="37"/>
      <c r="GO1118" s="37"/>
      <c r="GP1118" s="37"/>
      <c r="GQ1118" s="37"/>
      <c r="GR1118" s="37"/>
      <c r="GS1118" s="37"/>
      <c r="GT1118" s="37"/>
      <c r="GU1118" s="37"/>
      <c r="GV1118" s="37"/>
      <c r="GW1118" s="37"/>
      <c r="GX1118" s="37"/>
      <c r="GY1118" s="37"/>
      <c r="GZ1118" s="37"/>
      <c r="HA1118" s="37"/>
    </row>
    <row r="1119" spans="1:209" s="39" customFormat="1" x14ac:dyDescent="0.25">
      <c r="A1119" s="50"/>
      <c r="B1119" s="124"/>
      <c r="C1119" s="125"/>
      <c r="D1119" s="20"/>
      <c r="E1119" s="20"/>
      <c r="F1119" s="20"/>
      <c r="G1119" s="37"/>
      <c r="H1119" s="37"/>
      <c r="I1119" s="37"/>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37"/>
      <c r="AN1119" s="37"/>
      <c r="AO1119" s="37"/>
      <c r="AP1119" s="37"/>
      <c r="AQ1119" s="37"/>
      <c r="AR1119" s="37"/>
      <c r="AS1119" s="37"/>
      <c r="AT1119" s="37"/>
      <c r="AU1119" s="37"/>
      <c r="AV1119" s="37"/>
      <c r="AW1119" s="37"/>
      <c r="AX1119" s="37"/>
      <c r="AY1119" s="37"/>
      <c r="AZ1119" s="37"/>
      <c r="BA1119" s="37"/>
      <c r="BB1119" s="37"/>
      <c r="BC1119" s="37"/>
      <c r="BD1119" s="37"/>
      <c r="BE1119" s="37"/>
      <c r="BF1119" s="37"/>
      <c r="BG1119" s="37"/>
      <c r="BH1119" s="37"/>
      <c r="BI1119" s="37"/>
      <c r="BJ1119" s="37"/>
      <c r="BK1119" s="37"/>
      <c r="BL1119" s="37"/>
      <c r="BM1119" s="37"/>
      <c r="BN1119" s="37"/>
      <c r="BO1119" s="37"/>
      <c r="BP1119" s="37"/>
      <c r="BQ1119" s="37"/>
      <c r="BR1119" s="37"/>
      <c r="BS1119" s="37"/>
      <c r="BT1119" s="37"/>
      <c r="BU1119" s="37"/>
      <c r="BV1119" s="37"/>
      <c r="BW1119" s="37"/>
      <c r="BX1119" s="37"/>
      <c r="BY1119" s="37"/>
      <c r="BZ1119" s="37"/>
      <c r="CA1119" s="37"/>
      <c r="CB1119" s="37"/>
      <c r="CC1119" s="37"/>
      <c r="CD1119" s="37"/>
      <c r="CE1119" s="37"/>
      <c r="CF1119" s="37"/>
      <c r="CG1119" s="37"/>
      <c r="CH1119" s="37"/>
      <c r="CI1119" s="37"/>
      <c r="CJ1119" s="37"/>
      <c r="CK1119" s="37"/>
      <c r="CL1119" s="37"/>
      <c r="CM1119" s="37"/>
      <c r="CN1119" s="37"/>
      <c r="CO1119" s="37"/>
      <c r="CP1119" s="37"/>
      <c r="CQ1119" s="37"/>
      <c r="CR1119" s="37"/>
      <c r="CS1119" s="37"/>
      <c r="CT1119" s="37"/>
      <c r="CU1119" s="37"/>
      <c r="CV1119" s="37"/>
      <c r="CW1119" s="37"/>
      <c r="CX1119" s="37"/>
      <c r="CY1119" s="37"/>
      <c r="CZ1119" s="37"/>
      <c r="DA1119" s="37"/>
      <c r="DB1119" s="37"/>
      <c r="DC1119" s="37"/>
      <c r="DD1119" s="37"/>
      <c r="DE1119" s="37"/>
      <c r="DF1119" s="37"/>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37"/>
      <c r="FH1119" s="37"/>
      <c r="FI1119" s="37"/>
      <c r="FJ1119" s="37"/>
      <c r="FK1119" s="37"/>
      <c r="FL1119" s="37"/>
      <c r="FM1119" s="37"/>
      <c r="FN1119" s="37"/>
      <c r="FO1119" s="37"/>
      <c r="FP1119" s="37"/>
      <c r="FQ1119" s="37"/>
      <c r="FR1119" s="37"/>
      <c r="FS1119" s="37"/>
      <c r="FT1119" s="37"/>
      <c r="FU1119" s="37"/>
      <c r="FV1119" s="37"/>
      <c r="FW1119" s="37"/>
      <c r="FX1119" s="37"/>
      <c r="FY1119" s="37"/>
      <c r="FZ1119" s="37"/>
      <c r="GA1119" s="37"/>
      <c r="GB1119" s="37"/>
      <c r="GC1119" s="37"/>
      <c r="GD1119" s="37"/>
      <c r="GE1119" s="37"/>
      <c r="GF1119" s="37"/>
      <c r="GG1119" s="37"/>
      <c r="GH1119" s="37"/>
      <c r="GI1119" s="37"/>
      <c r="GJ1119" s="37"/>
      <c r="GK1119" s="37"/>
      <c r="GL1119" s="37"/>
      <c r="GM1119" s="37"/>
      <c r="GN1119" s="37"/>
      <c r="GO1119" s="37"/>
      <c r="GP1119" s="37"/>
      <c r="GQ1119" s="37"/>
      <c r="GR1119" s="37"/>
      <c r="GS1119" s="37"/>
      <c r="GT1119" s="37"/>
      <c r="GU1119" s="37"/>
      <c r="GV1119" s="37"/>
      <c r="GW1119" s="37"/>
      <c r="GX1119" s="37"/>
      <c r="GY1119" s="37"/>
      <c r="GZ1119" s="37"/>
      <c r="HA1119" s="37"/>
    </row>
    <row r="1120" spans="1:209" s="39" customFormat="1" x14ac:dyDescent="0.25">
      <c r="A1120" s="50"/>
      <c r="B1120" s="124"/>
      <c r="C1120" s="125"/>
      <c r="D1120" s="20"/>
      <c r="E1120" s="20"/>
      <c r="F1120" s="20"/>
      <c r="G1120" s="37"/>
      <c r="H1120" s="37"/>
      <c r="I1120" s="37"/>
      <c r="J1120" s="37"/>
      <c r="K1120" s="37"/>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37"/>
      <c r="AN1120" s="37"/>
      <c r="AO1120" s="37"/>
      <c r="AP1120" s="37"/>
      <c r="AQ1120" s="37"/>
      <c r="AR1120" s="37"/>
      <c r="AS1120" s="37"/>
      <c r="AT1120" s="37"/>
      <c r="AU1120" s="37"/>
      <c r="AV1120" s="37"/>
      <c r="AW1120" s="37"/>
      <c r="AX1120" s="37"/>
      <c r="AY1120" s="37"/>
      <c r="AZ1120" s="37"/>
      <c r="BA1120" s="37"/>
      <c r="BB1120" s="37"/>
      <c r="BC1120" s="37"/>
      <c r="BD1120" s="37"/>
      <c r="BE1120" s="37"/>
      <c r="BF1120" s="37"/>
      <c r="BG1120" s="37"/>
      <c r="BH1120" s="37"/>
      <c r="BI1120" s="37"/>
      <c r="BJ1120" s="37"/>
      <c r="BK1120" s="37"/>
      <c r="BL1120" s="37"/>
      <c r="BM1120" s="37"/>
      <c r="BN1120" s="37"/>
      <c r="BO1120" s="37"/>
      <c r="BP1120" s="37"/>
      <c r="BQ1120" s="37"/>
      <c r="BR1120" s="37"/>
      <c r="BS1120" s="37"/>
      <c r="BT1120" s="37"/>
      <c r="BU1120" s="37"/>
      <c r="BV1120" s="37"/>
      <c r="BW1120" s="37"/>
      <c r="BX1120" s="37"/>
      <c r="BY1120" s="37"/>
      <c r="BZ1120" s="37"/>
      <c r="CA1120" s="37"/>
      <c r="CB1120" s="37"/>
      <c r="CC1120" s="37"/>
      <c r="CD1120" s="37"/>
      <c r="CE1120" s="37"/>
      <c r="CF1120" s="37"/>
      <c r="CG1120" s="37"/>
      <c r="CH1120" s="37"/>
      <c r="CI1120" s="37"/>
      <c r="CJ1120" s="37"/>
      <c r="CK1120" s="37"/>
      <c r="CL1120" s="37"/>
      <c r="CM1120" s="37"/>
      <c r="CN1120" s="37"/>
      <c r="CO1120" s="37"/>
      <c r="CP1120" s="37"/>
      <c r="CQ1120" s="37"/>
      <c r="CR1120" s="37"/>
      <c r="CS1120" s="37"/>
      <c r="CT1120" s="37"/>
      <c r="CU1120" s="37"/>
      <c r="CV1120" s="37"/>
      <c r="CW1120" s="37"/>
      <c r="CX1120" s="37"/>
      <c r="CY1120" s="37"/>
      <c r="CZ1120" s="37"/>
      <c r="DA1120" s="37"/>
      <c r="DB1120" s="37"/>
      <c r="DC1120" s="37"/>
      <c r="DD1120" s="37"/>
      <c r="DE1120" s="37"/>
      <c r="DF1120" s="37"/>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37"/>
      <c r="FH1120" s="37"/>
      <c r="FI1120" s="37"/>
      <c r="FJ1120" s="37"/>
      <c r="FK1120" s="37"/>
      <c r="FL1120" s="37"/>
      <c r="FM1120" s="37"/>
      <c r="FN1120" s="37"/>
      <c r="FO1120" s="37"/>
      <c r="FP1120" s="37"/>
      <c r="FQ1120" s="37"/>
      <c r="FR1120" s="37"/>
      <c r="FS1120" s="37"/>
      <c r="FT1120" s="37"/>
      <c r="FU1120" s="37"/>
      <c r="FV1120" s="37"/>
      <c r="FW1120" s="37"/>
      <c r="FX1120" s="37"/>
      <c r="FY1120" s="37"/>
      <c r="FZ1120" s="37"/>
      <c r="GA1120" s="37"/>
      <c r="GB1120" s="37"/>
      <c r="GC1120" s="37"/>
      <c r="GD1120" s="37"/>
      <c r="GE1120" s="37"/>
      <c r="GF1120" s="37"/>
      <c r="GG1120" s="37"/>
      <c r="GH1120" s="37"/>
      <c r="GI1120" s="37"/>
      <c r="GJ1120" s="37"/>
      <c r="GK1120" s="37"/>
      <c r="GL1120" s="37"/>
      <c r="GM1120" s="37"/>
      <c r="GN1120" s="37"/>
      <c r="GO1120" s="37"/>
      <c r="GP1120" s="37"/>
      <c r="GQ1120" s="37"/>
      <c r="GR1120" s="37"/>
      <c r="GS1120" s="37"/>
      <c r="GT1120" s="37"/>
      <c r="GU1120" s="37"/>
      <c r="GV1120" s="37"/>
      <c r="GW1120" s="37"/>
      <c r="GX1120" s="37"/>
      <c r="GY1120" s="37"/>
      <c r="GZ1120" s="37"/>
      <c r="HA1120" s="37"/>
    </row>
    <row r="1121" spans="1:209" s="39" customFormat="1" x14ac:dyDescent="0.25">
      <c r="A1121" s="50"/>
      <c r="B1121" s="124"/>
      <c r="C1121" s="125"/>
      <c r="D1121" s="20"/>
      <c r="E1121" s="20"/>
      <c r="F1121" s="20"/>
      <c r="G1121" s="37"/>
      <c r="H1121" s="37"/>
      <c r="I1121" s="37"/>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37"/>
      <c r="AN1121" s="37"/>
      <c r="AO1121" s="37"/>
      <c r="AP1121" s="37"/>
      <c r="AQ1121" s="37"/>
      <c r="AR1121" s="3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37"/>
      <c r="CD1121" s="37"/>
      <c r="CE1121" s="37"/>
      <c r="CF1121" s="37"/>
      <c r="CG1121" s="37"/>
      <c r="CH1121" s="37"/>
      <c r="CI1121" s="37"/>
      <c r="CJ1121" s="37"/>
      <c r="CK1121" s="37"/>
      <c r="CL1121" s="37"/>
      <c r="CM1121" s="37"/>
      <c r="CN1121" s="37"/>
      <c r="CO1121" s="37"/>
      <c r="CP1121" s="37"/>
      <c r="CQ1121" s="37"/>
      <c r="CR1121" s="37"/>
      <c r="CS1121" s="37"/>
      <c r="CT1121" s="37"/>
      <c r="CU1121" s="37"/>
      <c r="CV1121" s="37"/>
      <c r="CW1121" s="37"/>
      <c r="CX1121" s="37"/>
      <c r="CY1121" s="37"/>
      <c r="CZ1121" s="37"/>
      <c r="DA1121" s="37"/>
      <c r="DB1121" s="37"/>
      <c r="DC1121" s="37"/>
      <c r="DD1121" s="37"/>
      <c r="DE1121" s="37"/>
      <c r="DF1121" s="37"/>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37"/>
      <c r="FH1121" s="37"/>
      <c r="FI1121" s="37"/>
      <c r="FJ1121" s="37"/>
      <c r="FK1121" s="37"/>
      <c r="FL1121" s="37"/>
      <c r="FM1121" s="37"/>
      <c r="FN1121" s="37"/>
      <c r="FO1121" s="37"/>
      <c r="FP1121" s="37"/>
      <c r="FQ1121" s="37"/>
      <c r="FR1121" s="37"/>
      <c r="FS1121" s="37"/>
      <c r="FT1121" s="37"/>
      <c r="FU1121" s="37"/>
      <c r="FV1121" s="37"/>
      <c r="FW1121" s="37"/>
      <c r="FX1121" s="37"/>
      <c r="FY1121" s="37"/>
      <c r="FZ1121" s="37"/>
      <c r="GA1121" s="37"/>
      <c r="GB1121" s="37"/>
      <c r="GC1121" s="37"/>
      <c r="GD1121" s="37"/>
      <c r="GE1121" s="37"/>
      <c r="GF1121" s="37"/>
      <c r="GG1121" s="37"/>
      <c r="GH1121" s="37"/>
      <c r="GI1121" s="37"/>
      <c r="GJ1121" s="37"/>
      <c r="GK1121" s="37"/>
      <c r="GL1121" s="37"/>
      <c r="GM1121" s="37"/>
      <c r="GN1121" s="37"/>
      <c r="GO1121" s="37"/>
      <c r="GP1121" s="37"/>
      <c r="GQ1121" s="37"/>
      <c r="GR1121" s="37"/>
      <c r="GS1121" s="37"/>
      <c r="GT1121" s="37"/>
      <c r="GU1121" s="37"/>
      <c r="GV1121" s="37"/>
      <c r="GW1121" s="37"/>
      <c r="GX1121" s="37"/>
      <c r="GY1121" s="37"/>
      <c r="GZ1121" s="37"/>
      <c r="HA1121" s="37"/>
    </row>
    <row r="1122" spans="1:209" s="39" customFormat="1" x14ac:dyDescent="0.25">
      <c r="A1122" s="50"/>
      <c r="B1122" s="124"/>
      <c r="C1122" s="125"/>
      <c r="D1122" s="20"/>
      <c r="E1122" s="20"/>
      <c r="F1122" s="20"/>
      <c r="G1122" s="37"/>
      <c r="H1122" s="37"/>
      <c r="I1122" s="37"/>
      <c r="J1122" s="37"/>
      <c r="K1122" s="37"/>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37"/>
      <c r="AN1122" s="37"/>
      <c r="AO1122" s="37"/>
      <c r="AP1122" s="37"/>
      <c r="AQ1122" s="37"/>
      <c r="AR1122" s="37"/>
      <c r="AS1122" s="37"/>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37"/>
      <c r="CD1122" s="37"/>
      <c r="CE1122" s="37"/>
      <c r="CF1122" s="37"/>
      <c r="CG1122" s="37"/>
      <c r="CH1122" s="37"/>
      <c r="CI1122" s="37"/>
      <c r="CJ1122" s="37"/>
      <c r="CK1122" s="37"/>
      <c r="CL1122" s="37"/>
      <c r="CM1122" s="37"/>
      <c r="CN1122" s="37"/>
      <c r="CO1122" s="37"/>
      <c r="CP1122" s="37"/>
      <c r="CQ1122" s="37"/>
      <c r="CR1122" s="37"/>
      <c r="CS1122" s="37"/>
      <c r="CT1122" s="37"/>
      <c r="CU1122" s="37"/>
      <c r="CV1122" s="37"/>
      <c r="CW1122" s="37"/>
      <c r="CX1122" s="37"/>
      <c r="CY1122" s="37"/>
      <c r="CZ1122" s="37"/>
      <c r="DA1122" s="37"/>
      <c r="DB1122" s="37"/>
      <c r="DC1122" s="37"/>
      <c r="DD1122" s="37"/>
      <c r="DE1122" s="37"/>
      <c r="DF1122" s="37"/>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c r="EM1122" s="37"/>
      <c r="EN1122" s="37"/>
      <c r="EO1122" s="37"/>
      <c r="EP1122" s="37"/>
      <c r="EQ1122" s="37"/>
      <c r="ER1122" s="37"/>
      <c r="ES1122" s="37"/>
      <c r="ET1122" s="37"/>
      <c r="EU1122" s="37"/>
      <c r="EV1122" s="37"/>
      <c r="EW1122" s="37"/>
      <c r="EX1122" s="37"/>
      <c r="EY1122" s="37"/>
      <c r="EZ1122" s="37"/>
      <c r="FA1122" s="37"/>
      <c r="FB1122" s="37"/>
      <c r="FC1122" s="37"/>
      <c r="FD1122" s="37"/>
      <c r="FE1122" s="37"/>
      <c r="FF1122" s="37"/>
      <c r="FG1122" s="37"/>
      <c r="FH1122" s="37"/>
      <c r="FI1122" s="37"/>
      <c r="FJ1122" s="37"/>
      <c r="FK1122" s="37"/>
      <c r="FL1122" s="37"/>
      <c r="FM1122" s="37"/>
      <c r="FN1122" s="37"/>
      <c r="FO1122" s="37"/>
      <c r="FP1122" s="37"/>
      <c r="FQ1122" s="37"/>
      <c r="FR1122" s="37"/>
      <c r="FS1122" s="37"/>
      <c r="FT1122" s="37"/>
      <c r="FU1122" s="37"/>
      <c r="FV1122" s="37"/>
      <c r="FW1122" s="37"/>
      <c r="FX1122" s="37"/>
      <c r="FY1122" s="37"/>
      <c r="FZ1122" s="37"/>
      <c r="GA1122" s="37"/>
      <c r="GB1122" s="37"/>
      <c r="GC1122" s="37"/>
      <c r="GD1122" s="37"/>
      <c r="GE1122" s="37"/>
      <c r="GF1122" s="37"/>
      <c r="GG1122" s="37"/>
      <c r="GH1122" s="37"/>
      <c r="GI1122" s="37"/>
      <c r="GJ1122" s="37"/>
      <c r="GK1122" s="37"/>
      <c r="GL1122" s="37"/>
      <c r="GM1122" s="37"/>
      <c r="GN1122" s="37"/>
      <c r="GO1122" s="37"/>
      <c r="GP1122" s="37"/>
      <c r="GQ1122" s="37"/>
      <c r="GR1122" s="37"/>
      <c r="GS1122" s="37"/>
      <c r="GT1122" s="37"/>
      <c r="GU1122" s="37"/>
      <c r="GV1122" s="37"/>
      <c r="GW1122" s="37"/>
      <c r="GX1122" s="37"/>
      <c r="GY1122" s="37"/>
      <c r="GZ1122" s="37"/>
      <c r="HA1122" s="37"/>
    </row>
    <row r="1123" spans="1:209" s="39" customFormat="1" x14ac:dyDescent="0.25">
      <c r="A1123" s="50"/>
      <c r="B1123" s="124"/>
      <c r="C1123" s="125"/>
      <c r="D1123" s="20"/>
      <c r="E1123" s="20"/>
      <c r="F1123" s="20"/>
      <c r="G1123" s="37"/>
      <c r="H1123" s="37"/>
      <c r="I1123" s="37"/>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37"/>
      <c r="AN1123" s="37"/>
      <c r="AO1123" s="37"/>
      <c r="AP1123" s="37"/>
      <c r="AQ1123" s="37"/>
      <c r="AR1123" s="37"/>
      <c r="AS1123" s="37"/>
      <c r="AT1123" s="37"/>
      <c r="AU1123" s="37"/>
      <c r="AV1123" s="37"/>
      <c r="AW1123" s="37"/>
      <c r="AX1123" s="37"/>
      <c r="AY1123" s="37"/>
      <c r="AZ1123" s="37"/>
      <c r="BA1123" s="37"/>
      <c r="BB1123" s="37"/>
      <c r="BC1123" s="37"/>
      <c r="BD1123" s="37"/>
      <c r="BE1123" s="37"/>
      <c r="BF1123" s="37"/>
      <c r="BG1123" s="37"/>
      <c r="BH1123" s="37"/>
      <c r="BI1123" s="37"/>
      <c r="BJ1123" s="37"/>
      <c r="BK1123" s="37"/>
      <c r="BL1123" s="37"/>
      <c r="BM1123" s="37"/>
      <c r="BN1123" s="37"/>
      <c r="BO1123" s="37"/>
      <c r="BP1123" s="37"/>
      <c r="BQ1123" s="37"/>
      <c r="BR1123" s="37"/>
      <c r="BS1123" s="37"/>
      <c r="BT1123" s="37"/>
      <c r="BU1123" s="37"/>
      <c r="BV1123" s="37"/>
      <c r="BW1123" s="37"/>
      <c r="BX1123" s="37"/>
      <c r="BY1123" s="37"/>
      <c r="BZ1123" s="37"/>
      <c r="CA1123" s="37"/>
      <c r="CB1123" s="37"/>
      <c r="CC1123" s="37"/>
      <c r="CD1123" s="37"/>
      <c r="CE1123" s="37"/>
      <c r="CF1123" s="37"/>
      <c r="CG1123" s="37"/>
      <c r="CH1123" s="37"/>
      <c r="CI1123" s="37"/>
      <c r="CJ1123" s="37"/>
      <c r="CK1123" s="37"/>
      <c r="CL1123" s="37"/>
      <c r="CM1123" s="37"/>
      <c r="CN1123" s="37"/>
      <c r="CO1123" s="37"/>
      <c r="CP1123" s="37"/>
      <c r="CQ1123" s="37"/>
      <c r="CR1123" s="37"/>
      <c r="CS1123" s="37"/>
      <c r="CT1123" s="37"/>
      <c r="CU1123" s="37"/>
      <c r="CV1123" s="37"/>
      <c r="CW1123" s="37"/>
      <c r="CX1123" s="37"/>
      <c r="CY1123" s="37"/>
      <c r="CZ1123" s="37"/>
      <c r="DA1123" s="37"/>
      <c r="DB1123" s="37"/>
      <c r="DC1123" s="37"/>
      <c r="DD1123" s="37"/>
      <c r="DE1123" s="37"/>
      <c r="DF1123" s="37"/>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c r="EM1123" s="37"/>
      <c r="EN1123" s="37"/>
      <c r="EO1123" s="37"/>
      <c r="EP1123" s="37"/>
      <c r="EQ1123" s="37"/>
      <c r="ER1123" s="37"/>
      <c r="ES1123" s="37"/>
      <c r="ET1123" s="37"/>
      <c r="EU1123" s="37"/>
      <c r="EV1123" s="37"/>
      <c r="EW1123" s="37"/>
      <c r="EX1123" s="37"/>
      <c r="EY1123" s="37"/>
      <c r="EZ1123" s="37"/>
      <c r="FA1123" s="37"/>
      <c r="FB1123" s="37"/>
      <c r="FC1123" s="37"/>
      <c r="FD1123" s="37"/>
      <c r="FE1123" s="37"/>
      <c r="FF1123" s="37"/>
      <c r="FG1123" s="37"/>
      <c r="FH1123" s="37"/>
      <c r="FI1123" s="37"/>
      <c r="FJ1123" s="37"/>
      <c r="FK1123" s="37"/>
      <c r="FL1123" s="37"/>
      <c r="FM1123" s="37"/>
      <c r="FN1123" s="37"/>
      <c r="FO1123" s="37"/>
      <c r="FP1123" s="37"/>
      <c r="FQ1123" s="37"/>
      <c r="FR1123" s="37"/>
      <c r="FS1123" s="37"/>
      <c r="FT1123" s="37"/>
      <c r="FU1123" s="37"/>
      <c r="FV1123" s="37"/>
      <c r="FW1123" s="37"/>
      <c r="FX1123" s="37"/>
      <c r="FY1123" s="37"/>
      <c r="FZ1123" s="37"/>
      <c r="GA1123" s="37"/>
      <c r="GB1123" s="37"/>
      <c r="GC1123" s="37"/>
      <c r="GD1123" s="37"/>
      <c r="GE1123" s="37"/>
      <c r="GF1123" s="37"/>
      <c r="GG1123" s="37"/>
      <c r="GH1123" s="37"/>
      <c r="GI1123" s="37"/>
      <c r="GJ1123" s="37"/>
      <c r="GK1123" s="37"/>
      <c r="GL1123" s="37"/>
      <c r="GM1123" s="37"/>
      <c r="GN1123" s="37"/>
      <c r="GO1123" s="37"/>
      <c r="GP1123" s="37"/>
      <c r="GQ1123" s="37"/>
      <c r="GR1123" s="37"/>
      <c r="GS1123" s="37"/>
      <c r="GT1123" s="37"/>
      <c r="GU1123" s="37"/>
      <c r="GV1123" s="37"/>
      <c r="GW1123" s="37"/>
      <c r="GX1123" s="37"/>
      <c r="GY1123" s="37"/>
      <c r="GZ1123" s="37"/>
      <c r="HA1123" s="37"/>
    </row>
    <row r="1124" spans="1:209" s="39" customFormat="1" x14ac:dyDescent="0.25">
      <c r="A1124" s="50"/>
      <c r="B1124" s="124"/>
      <c r="C1124" s="125"/>
      <c r="D1124" s="20"/>
      <c r="E1124" s="20"/>
      <c r="F1124" s="20"/>
      <c r="G1124" s="37"/>
      <c r="H1124" s="37"/>
      <c r="I1124" s="37"/>
      <c r="J1124" s="37"/>
      <c r="K1124" s="37"/>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37"/>
      <c r="AN1124" s="37"/>
      <c r="AO1124" s="37"/>
      <c r="AP1124" s="37"/>
      <c r="AQ1124" s="37"/>
      <c r="AR1124" s="37"/>
      <c r="AS1124" s="37"/>
      <c r="AT1124" s="37"/>
      <c r="AU1124" s="37"/>
      <c r="AV1124" s="37"/>
      <c r="AW1124" s="37"/>
      <c r="AX1124" s="37"/>
      <c r="AY1124" s="37"/>
      <c r="AZ1124" s="37"/>
      <c r="BA1124" s="37"/>
      <c r="BB1124" s="37"/>
      <c r="BC1124" s="37"/>
      <c r="BD1124" s="37"/>
      <c r="BE1124" s="37"/>
      <c r="BF1124" s="37"/>
      <c r="BG1124" s="37"/>
      <c r="BH1124" s="37"/>
      <c r="BI1124" s="37"/>
      <c r="BJ1124" s="37"/>
      <c r="BK1124" s="37"/>
      <c r="BL1124" s="37"/>
      <c r="BM1124" s="37"/>
      <c r="BN1124" s="37"/>
      <c r="BO1124" s="37"/>
      <c r="BP1124" s="37"/>
      <c r="BQ1124" s="37"/>
      <c r="BR1124" s="37"/>
      <c r="BS1124" s="37"/>
      <c r="BT1124" s="37"/>
      <c r="BU1124" s="37"/>
      <c r="BV1124" s="37"/>
      <c r="BW1124" s="37"/>
      <c r="BX1124" s="37"/>
      <c r="BY1124" s="37"/>
      <c r="BZ1124" s="37"/>
      <c r="CA1124" s="37"/>
      <c r="CB1124" s="37"/>
      <c r="CC1124" s="37"/>
      <c r="CD1124" s="37"/>
      <c r="CE1124" s="37"/>
      <c r="CF1124" s="37"/>
      <c r="CG1124" s="37"/>
      <c r="CH1124" s="37"/>
      <c r="CI1124" s="37"/>
      <c r="CJ1124" s="37"/>
      <c r="CK1124" s="37"/>
      <c r="CL1124" s="37"/>
      <c r="CM1124" s="37"/>
      <c r="CN1124" s="37"/>
      <c r="CO1124" s="37"/>
      <c r="CP1124" s="37"/>
      <c r="CQ1124" s="37"/>
      <c r="CR1124" s="37"/>
      <c r="CS1124" s="37"/>
      <c r="CT1124" s="37"/>
      <c r="CU1124" s="37"/>
      <c r="CV1124" s="37"/>
      <c r="CW1124" s="37"/>
      <c r="CX1124" s="37"/>
      <c r="CY1124" s="37"/>
      <c r="CZ1124" s="37"/>
      <c r="DA1124" s="37"/>
      <c r="DB1124" s="37"/>
      <c r="DC1124" s="37"/>
      <c r="DD1124" s="37"/>
      <c r="DE1124" s="37"/>
      <c r="DF1124" s="37"/>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c r="EM1124" s="37"/>
      <c r="EN1124" s="37"/>
      <c r="EO1124" s="37"/>
      <c r="EP1124" s="37"/>
      <c r="EQ1124" s="37"/>
      <c r="ER1124" s="37"/>
      <c r="ES1124" s="37"/>
      <c r="ET1124" s="37"/>
      <c r="EU1124" s="37"/>
      <c r="EV1124" s="37"/>
      <c r="EW1124" s="37"/>
      <c r="EX1124" s="37"/>
      <c r="EY1124" s="37"/>
      <c r="EZ1124" s="37"/>
      <c r="FA1124" s="37"/>
      <c r="FB1124" s="37"/>
      <c r="FC1124" s="37"/>
      <c r="FD1124" s="37"/>
      <c r="FE1124" s="37"/>
      <c r="FF1124" s="37"/>
      <c r="FG1124" s="37"/>
      <c r="FH1124" s="37"/>
      <c r="FI1124" s="37"/>
      <c r="FJ1124" s="37"/>
      <c r="FK1124" s="37"/>
      <c r="FL1124" s="37"/>
      <c r="FM1124" s="37"/>
      <c r="FN1124" s="37"/>
      <c r="FO1124" s="37"/>
      <c r="FP1124" s="37"/>
      <c r="FQ1124" s="37"/>
      <c r="FR1124" s="37"/>
      <c r="FS1124" s="37"/>
      <c r="FT1124" s="37"/>
      <c r="FU1124" s="37"/>
      <c r="FV1124" s="37"/>
      <c r="FW1124" s="37"/>
      <c r="FX1124" s="37"/>
      <c r="FY1124" s="37"/>
      <c r="FZ1124" s="37"/>
      <c r="GA1124" s="37"/>
      <c r="GB1124" s="37"/>
      <c r="GC1124" s="37"/>
      <c r="GD1124" s="37"/>
      <c r="GE1124" s="37"/>
      <c r="GF1124" s="37"/>
      <c r="GG1124" s="37"/>
      <c r="GH1124" s="37"/>
      <c r="GI1124" s="37"/>
      <c r="GJ1124" s="37"/>
      <c r="GK1124" s="37"/>
      <c r="GL1124" s="37"/>
      <c r="GM1124" s="37"/>
      <c r="GN1124" s="37"/>
      <c r="GO1124" s="37"/>
      <c r="GP1124" s="37"/>
      <c r="GQ1124" s="37"/>
      <c r="GR1124" s="37"/>
      <c r="GS1124" s="37"/>
      <c r="GT1124" s="37"/>
      <c r="GU1124" s="37"/>
      <c r="GV1124" s="37"/>
      <c r="GW1124" s="37"/>
      <c r="GX1124" s="37"/>
      <c r="GY1124" s="37"/>
      <c r="GZ1124" s="37"/>
      <c r="HA1124" s="37"/>
    </row>
    <row r="1125" spans="1:209" s="39" customFormat="1" x14ac:dyDescent="0.25">
      <c r="A1125" s="50"/>
      <c r="B1125" s="124"/>
      <c r="C1125" s="125"/>
      <c r="D1125" s="20"/>
      <c r="E1125" s="20"/>
      <c r="F1125" s="20"/>
      <c r="G1125" s="37"/>
      <c r="H1125" s="37"/>
      <c r="I1125" s="37"/>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37"/>
      <c r="AN1125" s="37"/>
      <c r="AO1125" s="37"/>
      <c r="AP1125" s="37"/>
      <c r="AQ1125" s="37"/>
      <c r="AR1125" s="37"/>
      <c r="AS1125" s="37"/>
      <c r="AT1125" s="37"/>
      <c r="AU1125" s="37"/>
      <c r="AV1125" s="37"/>
      <c r="AW1125" s="37"/>
      <c r="AX1125" s="37"/>
      <c r="AY1125" s="37"/>
      <c r="AZ1125" s="37"/>
      <c r="BA1125" s="37"/>
      <c r="BB1125" s="37"/>
      <c r="BC1125" s="37"/>
      <c r="BD1125" s="37"/>
      <c r="BE1125" s="37"/>
      <c r="BF1125" s="37"/>
      <c r="BG1125" s="37"/>
      <c r="BH1125" s="37"/>
      <c r="BI1125" s="37"/>
      <c r="BJ1125" s="37"/>
      <c r="BK1125" s="37"/>
      <c r="BL1125" s="37"/>
      <c r="BM1125" s="37"/>
      <c r="BN1125" s="37"/>
      <c r="BO1125" s="37"/>
      <c r="BP1125" s="37"/>
      <c r="BQ1125" s="37"/>
      <c r="BR1125" s="37"/>
      <c r="BS1125" s="37"/>
      <c r="BT1125" s="37"/>
      <c r="BU1125" s="37"/>
      <c r="BV1125" s="37"/>
      <c r="BW1125" s="37"/>
      <c r="BX1125" s="37"/>
      <c r="BY1125" s="37"/>
      <c r="BZ1125" s="37"/>
      <c r="CA1125" s="37"/>
      <c r="CB1125" s="37"/>
      <c r="CC1125" s="37"/>
      <c r="CD1125" s="37"/>
      <c r="CE1125" s="37"/>
      <c r="CF1125" s="37"/>
      <c r="CG1125" s="3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c r="EM1125" s="37"/>
      <c r="EN1125" s="37"/>
      <c r="EO1125" s="37"/>
      <c r="EP1125" s="37"/>
      <c r="EQ1125" s="37"/>
      <c r="ER1125" s="37"/>
      <c r="ES1125" s="37"/>
      <c r="ET1125" s="37"/>
      <c r="EU1125" s="37"/>
      <c r="EV1125" s="37"/>
      <c r="EW1125" s="37"/>
      <c r="EX1125" s="37"/>
      <c r="EY1125" s="37"/>
      <c r="EZ1125" s="37"/>
      <c r="FA1125" s="37"/>
      <c r="FB1125" s="37"/>
      <c r="FC1125" s="37"/>
      <c r="FD1125" s="37"/>
      <c r="FE1125" s="37"/>
      <c r="FF1125" s="37"/>
      <c r="FG1125" s="37"/>
      <c r="FH1125" s="37"/>
      <c r="FI1125" s="37"/>
      <c r="FJ1125" s="37"/>
      <c r="FK1125" s="37"/>
      <c r="FL1125" s="37"/>
      <c r="FM1125" s="37"/>
      <c r="FN1125" s="37"/>
      <c r="FO1125" s="37"/>
      <c r="FP1125" s="37"/>
      <c r="FQ1125" s="37"/>
      <c r="FR1125" s="37"/>
      <c r="FS1125" s="37"/>
      <c r="FT1125" s="37"/>
      <c r="FU1125" s="37"/>
      <c r="FV1125" s="37"/>
      <c r="FW1125" s="37"/>
      <c r="FX1125" s="37"/>
      <c r="FY1125" s="37"/>
      <c r="FZ1125" s="37"/>
      <c r="GA1125" s="37"/>
      <c r="GB1125" s="37"/>
      <c r="GC1125" s="37"/>
      <c r="GD1125" s="37"/>
      <c r="GE1125" s="37"/>
      <c r="GF1125" s="37"/>
      <c r="GG1125" s="37"/>
      <c r="GH1125" s="37"/>
      <c r="GI1125" s="37"/>
      <c r="GJ1125" s="37"/>
      <c r="GK1125" s="37"/>
      <c r="GL1125" s="37"/>
      <c r="GM1125" s="37"/>
      <c r="GN1125" s="37"/>
      <c r="GO1125" s="37"/>
      <c r="GP1125" s="37"/>
      <c r="GQ1125" s="37"/>
      <c r="GR1125" s="37"/>
      <c r="GS1125" s="37"/>
      <c r="GT1125" s="37"/>
      <c r="GU1125" s="37"/>
      <c r="GV1125" s="37"/>
      <c r="GW1125" s="37"/>
      <c r="GX1125" s="37"/>
      <c r="GY1125" s="37"/>
      <c r="GZ1125" s="37"/>
      <c r="HA1125" s="37"/>
    </row>
    <row r="1126" spans="1:209" s="39" customFormat="1" x14ac:dyDescent="0.25">
      <c r="A1126" s="50"/>
      <c r="B1126" s="124"/>
      <c r="C1126" s="125"/>
      <c r="D1126" s="20"/>
      <c r="E1126" s="20"/>
      <c r="F1126" s="20"/>
      <c r="G1126" s="37"/>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c r="FJ1126" s="37"/>
      <c r="FK1126" s="37"/>
      <c r="FL1126" s="37"/>
      <c r="FM1126" s="37"/>
      <c r="FN1126" s="37"/>
      <c r="FO1126" s="37"/>
      <c r="FP1126" s="37"/>
      <c r="FQ1126" s="37"/>
      <c r="FR1126" s="37"/>
      <c r="FS1126" s="37"/>
      <c r="FT1126" s="37"/>
      <c r="FU1126" s="37"/>
      <c r="FV1126" s="37"/>
      <c r="FW1126" s="37"/>
      <c r="FX1126" s="37"/>
      <c r="FY1126" s="37"/>
      <c r="FZ1126" s="37"/>
      <c r="GA1126" s="37"/>
      <c r="GB1126" s="37"/>
      <c r="GC1126" s="37"/>
      <c r="GD1126" s="37"/>
      <c r="GE1126" s="37"/>
      <c r="GF1126" s="37"/>
      <c r="GG1126" s="37"/>
      <c r="GH1126" s="37"/>
      <c r="GI1126" s="37"/>
      <c r="GJ1126" s="37"/>
      <c r="GK1126" s="37"/>
      <c r="GL1126" s="37"/>
      <c r="GM1126" s="37"/>
      <c r="GN1126" s="37"/>
      <c r="GO1126" s="37"/>
      <c r="GP1126" s="37"/>
      <c r="GQ1126" s="37"/>
      <c r="GR1126" s="37"/>
      <c r="GS1126" s="37"/>
      <c r="GT1126" s="37"/>
      <c r="GU1126" s="37"/>
      <c r="GV1126" s="37"/>
      <c r="GW1126" s="37"/>
      <c r="GX1126" s="37"/>
      <c r="GY1126" s="37"/>
      <c r="GZ1126" s="37"/>
      <c r="HA1126" s="37"/>
    </row>
    <row r="1127" spans="1:209" s="39" customFormat="1" x14ac:dyDescent="0.25">
      <c r="A1127" s="50"/>
      <c r="B1127" s="124"/>
      <c r="C1127" s="125"/>
      <c r="D1127" s="20"/>
      <c r="E1127" s="20"/>
      <c r="F1127" s="20"/>
      <c r="G1127" s="37"/>
      <c r="H1127" s="37"/>
      <c r="I1127" s="37"/>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37"/>
      <c r="AN1127" s="37"/>
      <c r="AO1127" s="37"/>
      <c r="AP1127" s="37"/>
      <c r="AQ1127" s="37"/>
      <c r="AR1127" s="3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37"/>
      <c r="CD1127" s="37"/>
      <c r="CE1127" s="37"/>
      <c r="CF1127" s="37"/>
      <c r="CG1127" s="3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c r="EM1127" s="37"/>
      <c r="EN1127" s="37"/>
      <c r="EO1127" s="37"/>
      <c r="EP1127" s="37"/>
      <c r="EQ1127" s="37"/>
      <c r="ER1127" s="37"/>
      <c r="ES1127" s="37"/>
      <c r="ET1127" s="37"/>
      <c r="EU1127" s="37"/>
      <c r="EV1127" s="37"/>
      <c r="EW1127" s="37"/>
      <c r="EX1127" s="37"/>
      <c r="EY1127" s="37"/>
      <c r="EZ1127" s="37"/>
      <c r="FA1127" s="37"/>
      <c r="FB1127" s="37"/>
      <c r="FC1127" s="37"/>
      <c r="FD1127" s="37"/>
      <c r="FE1127" s="37"/>
      <c r="FF1127" s="37"/>
      <c r="FG1127" s="37"/>
      <c r="FH1127" s="37"/>
      <c r="FI1127" s="37"/>
      <c r="FJ1127" s="37"/>
      <c r="FK1127" s="37"/>
      <c r="FL1127" s="37"/>
      <c r="FM1127" s="37"/>
      <c r="FN1127" s="37"/>
      <c r="FO1127" s="37"/>
      <c r="FP1127" s="37"/>
      <c r="FQ1127" s="37"/>
      <c r="FR1127" s="37"/>
      <c r="FS1127" s="37"/>
      <c r="FT1127" s="37"/>
      <c r="FU1127" s="37"/>
      <c r="FV1127" s="37"/>
      <c r="FW1127" s="37"/>
      <c r="FX1127" s="37"/>
      <c r="FY1127" s="37"/>
      <c r="FZ1127" s="37"/>
      <c r="GA1127" s="37"/>
      <c r="GB1127" s="37"/>
      <c r="GC1127" s="37"/>
      <c r="GD1127" s="37"/>
      <c r="GE1127" s="37"/>
      <c r="GF1127" s="37"/>
      <c r="GG1127" s="37"/>
      <c r="GH1127" s="37"/>
      <c r="GI1127" s="37"/>
      <c r="GJ1127" s="37"/>
      <c r="GK1127" s="37"/>
      <c r="GL1127" s="37"/>
      <c r="GM1127" s="37"/>
      <c r="GN1127" s="37"/>
      <c r="GO1127" s="37"/>
      <c r="GP1127" s="37"/>
      <c r="GQ1127" s="37"/>
      <c r="GR1127" s="37"/>
      <c r="GS1127" s="37"/>
      <c r="GT1127" s="37"/>
      <c r="GU1127" s="37"/>
      <c r="GV1127" s="37"/>
      <c r="GW1127" s="37"/>
      <c r="GX1127" s="37"/>
      <c r="GY1127" s="37"/>
      <c r="GZ1127" s="37"/>
      <c r="HA1127" s="37"/>
    </row>
    <row r="1128" spans="1:209" s="39" customFormat="1" x14ac:dyDescent="0.25">
      <c r="A1128" s="50"/>
      <c r="B1128" s="124"/>
      <c r="C1128" s="125"/>
      <c r="D1128" s="20"/>
      <c r="E1128" s="20"/>
      <c r="F1128" s="20"/>
      <c r="G1128" s="37"/>
      <c r="H1128" s="37"/>
      <c r="I1128" s="37"/>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37"/>
      <c r="AN1128" s="37"/>
      <c r="AO1128" s="37"/>
      <c r="AP1128" s="37"/>
      <c r="AQ1128" s="37"/>
      <c r="AR1128" s="37"/>
      <c r="AS1128" s="37"/>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37"/>
      <c r="CD1128" s="37"/>
      <c r="CE1128" s="37"/>
      <c r="CF1128" s="37"/>
      <c r="CG1128" s="3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c r="EM1128" s="37"/>
      <c r="EN1128" s="37"/>
      <c r="EO1128" s="37"/>
      <c r="EP1128" s="37"/>
      <c r="EQ1128" s="37"/>
      <c r="ER1128" s="37"/>
      <c r="ES1128" s="37"/>
      <c r="ET1128" s="37"/>
      <c r="EU1128" s="37"/>
      <c r="EV1128" s="37"/>
      <c r="EW1128" s="37"/>
      <c r="EX1128" s="37"/>
      <c r="EY1128" s="37"/>
      <c r="EZ1128" s="37"/>
      <c r="FA1128" s="37"/>
      <c r="FB1128" s="37"/>
      <c r="FC1128" s="37"/>
      <c r="FD1128" s="37"/>
      <c r="FE1128" s="37"/>
      <c r="FF1128" s="37"/>
      <c r="FG1128" s="37"/>
      <c r="FH1128" s="37"/>
      <c r="FI1128" s="37"/>
      <c r="FJ1128" s="37"/>
      <c r="FK1128" s="37"/>
      <c r="FL1128" s="37"/>
      <c r="FM1128" s="37"/>
      <c r="FN1128" s="37"/>
      <c r="FO1128" s="37"/>
      <c r="FP1128" s="37"/>
      <c r="FQ1128" s="37"/>
      <c r="FR1128" s="37"/>
      <c r="FS1128" s="37"/>
      <c r="FT1128" s="37"/>
      <c r="FU1128" s="37"/>
      <c r="FV1128" s="37"/>
      <c r="FW1128" s="37"/>
      <c r="FX1128" s="37"/>
      <c r="FY1128" s="37"/>
      <c r="FZ1128" s="37"/>
      <c r="GA1128" s="37"/>
      <c r="GB1128" s="37"/>
      <c r="GC1128" s="37"/>
      <c r="GD1128" s="37"/>
      <c r="GE1128" s="37"/>
      <c r="GF1128" s="37"/>
      <c r="GG1128" s="37"/>
      <c r="GH1128" s="37"/>
      <c r="GI1128" s="37"/>
      <c r="GJ1128" s="37"/>
      <c r="GK1128" s="37"/>
      <c r="GL1128" s="37"/>
      <c r="GM1128" s="37"/>
      <c r="GN1128" s="37"/>
      <c r="GO1128" s="37"/>
      <c r="GP1128" s="37"/>
      <c r="GQ1128" s="37"/>
      <c r="GR1128" s="37"/>
      <c r="GS1128" s="37"/>
      <c r="GT1128" s="37"/>
      <c r="GU1128" s="37"/>
      <c r="GV1128" s="37"/>
      <c r="GW1128" s="37"/>
      <c r="GX1128" s="37"/>
      <c r="GY1128" s="37"/>
      <c r="GZ1128" s="37"/>
      <c r="HA1128" s="37"/>
    </row>
    <row r="1129" spans="1:209" s="39" customFormat="1" x14ac:dyDescent="0.25">
      <c r="A1129" s="50"/>
      <c r="B1129" s="124"/>
      <c r="C1129" s="125"/>
      <c r="D1129" s="20"/>
      <c r="E1129" s="20"/>
      <c r="F1129" s="20"/>
      <c r="G1129" s="37"/>
      <c r="H1129" s="37"/>
      <c r="I1129" s="37"/>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37"/>
      <c r="AN1129" s="37"/>
      <c r="AO1129" s="37"/>
      <c r="AP1129" s="37"/>
      <c r="AQ1129" s="37"/>
      <c r="AR1129" s="37"/>
      <c r="AS1129" s="37"/>
      <c r="AT1129" s="37"/>
      <c r="AU1129" s="37"/>
      <c r="AV1129" s="37"/>
      <c r="AW1129" s="37"/>
      <c r="AX1129" s="37"/>
      <c r="AY1129" s="37"/>
      <c r="AZ1129" s="37"/>
      <c r="BA1129" s="37"/>
      <c r="BB1129" s="37"/>
      <c r="BC1129" s="37"/>
      <c r="BD1129" s="37"/>
      <c r="BE1129" s="37"/>
      <c r="BF1129" s="37"/>
      <c r="BG1129" s="37"/>
      <c r="BH1129" s="37"/>
      <c r="BI1129" s="37"/>
      <c r="BJ1129" s="37"/>
      <c r="BK1129" s="37"/>
      <c r="BL1129" s="37"/>
      <c r="BM1129" s="37"/>
      <c r="BN1129" s="37"/>
      <c r="BO1129" s="37"/>
      <c r="BP1129" s="37"/>
      <c r="BQ1129" s="37"/>
      <c r="BR1129" s="37"/>
      <c r="BS1129" s="37"/>
      <c r="BT1129" s="37"/>
      <c r="BU1129" s="37"/>
      <c r="BV1129" s="37"/>
      <c r="BW1129" s="37"/>
      <c r="BX1129" s="37"/>
      <c r="BY1129" s="37"/>
      <c r="BZ1129" s="37"/>
      <c r="CA1129" s="37"/>
      <c r="CB1129" s="37"/>
      <c r="CC1129" s="37"/>
      <c r="CD1129" s="37"/>
      <c r="CE1129" s="37"/>
      <c r="CF1129" s="37"/>
      <c r="CG1129" s="3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37"/>
      <c r="FH1129" s="37"/>
      <c r="FI1129" s="37"/>
      <c r="FJ1129" s="37"/>
      <c r="FK1129" s="37"/>
      <c r="FL1129" s="37"/>
      <c r="FM1129" s="37"/>
      <c r="FN1129" s="37"/>
      <c r="FO1129" s="37"/>
      <c r="FP1129" s="37"/>
      <c r="FQ1129" s="37"/>
      <c r="FR1129" s="37"/>
      <c r="FS1129" s="37"/>
      <c r="FT1129" s="37"/>
      <c r="FU1129" s="37"/>
      <c r="FV1129" s="37"/>
      <c r="FW1129" s="37"/>
      <c r="FX1129" s="37"/>
      <c r="FY1129" s="37"/>
      <c r="FZ1129" s="37"/>
      <c r="GA1129" s="37"/>
      <c r="GB1129" s="37"/>
      <c r="GC1129" s="37"/>
      <c r="GD1129" s="37"/>
      <c r="GE1129" s="37"/>
      <c r="GF1129" s="37"/>
      <c r="GG1129" s="37"/>
      <c r="GH1129" s="37"/>
      <c r="GI1129" s="37"/>
      <c r="GJ1129" s="37"/>
      <c r="GK1129" s="37"/>
      <c r="GL1129" s="37"/>
      <c r="GM1129" s="37"/>
      <c r="GN1129" s="37"/>
      <c r="GO1129" s="37"/>
      <c r="GP1129" s="37"/>
      <c r="GQ1129" s="37"/>
      <c r="GR1129" s="37"/>
      <c r="GS1129" s="37"/>
      <c r="GT1129" s="37"/>
      <c r="GU1129" s="37"/>
      <c r="GV1129" s="37"/>
      <c r="GW1129" s="37"/>
      <c r="GX1129" s="37"/>
      <c r="GY1129" s="37"/>
      <c r="GZ1129" s="37"/>
      <c r="HA1129" s="37"/>
    </row>
    <row r="1130" spans="1:209" s="39" customFormat="1" x14ac:dyDescent="0.25">
      <c r="A1130" s="50"/>
      <c r="B1130" s="124"/>
      <c r="C1130" s="125"/>
      <c r="D1130" s="20"/>
      <c r="E1130" s="20"/>
      <c r="F1130" s="20"/>
      <c r="G1130" s="37"/>
      <c r="H1130" s="37"/>
      <c r="I1130" s="37"/>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37"/>
      <c r="AN1130" s="37"/>
      <c r="AO1130" s="37"/>
      <c r="AP1130" s="37"/>
      <c r="AQ1130" s="37"/>
      <c r="AR1130" s="37"/>
      <c r="AS1130" s="37"/>
      <c r="AT1130" s="37"/>
      <c r="AU1130" s="37"/>
      <c r="AV1130" s="37"/>
      <c r="AW1130" s="37"/>
      <c r="AX1130" s="37"/>
      <c r="AY1130" s="37"/>
      <c r="AZ1130" s="37"/>
      <c r="BA1130" s="37"/>
      <c r="BB1130" s="37"/>
      <c r="BC1130" s="37"/>
      <c r="BD1130" s="37"/>
      <c r="BE1130" s="37"/>
      <c r="BF1130" s="37"/>
      <c r="BG1130" s="37"/>
      <c r="BH1130" s="37"/>
      <c r="BI1130" s="37"/>
      <c r="BJ1130" s="37"/>
      <c r="BK1130" s="37"/>
      <c r="BL1130" s="37"/>
      <c r="BM1130" s="37"/>
      <c r="BN1130" s="37"/>
      <c r="BO1130" s="37"/>
      <c r="BP1130" s="37"/>
      <c r="BQ1130" s="37"/>
      <c r="BR1130" s="37"/>
      <c r="BS1130" s="37"/>
      <c r="BT1130" s="37"/>
      <c r="BU1130" s="37"/>
      <c r="BV1130" s="37"/>
      <c r="BW1130" s="37"/>
      <c r="BX1130" s="37"/>
      <c r="BY1130" s="37"/>
      <c r="BZ1130" s="37"/>
      <c r="CA1130" s="37"/>
      <c r="CB1130" s="37"/>
      <c r="CC1130" s="37"/>
      <c r="CD1130" s="37"/>
      <c r="CE1130" s="37"/>
      <c r="CF1130" s="37"/>
      <c r="CG1130" s="3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37"/>
      <c r="FH1130" s="37"/>
      <c r="FI1130" s="37"/>
      <c r="FJ1130" s="37"/>
      <c r="FK1130" s="37"/>
      <c r="FL1130" s="37"/>
      <c r="FM1130" s="37"/>
      <c r="FN1130" s="37"/>
      <c r="FO1130" s="37"/>
      <c r="FP1130" s="37"/>
      <c r="FQ1130" s="37"/>
      <c r="FR1130" s="37"/>
      <c r="FS1130" s="37"/>
      <c r="FT1130" s="37"/>
      <c r="FU1130" s="37"/>
      <c r="FV1130" s="37"/>
      <c r="FW1130" s="37"/>
      <c r="FX1130" s="37"/>
      <c r="FY1130" s="37"/>
      <c r="FZ1130" s="37"/>
      <c r="GA1130" s="37"/>
      <c r="GB1130" s="37"/>
      <c r="GC1130" s="37"/>
      <c r="GD1130" s="37"/>
      <c r="GE1130" s="37"/>
      <c r="GF1130" s="37"/>
      <c r="GG1130" s="37"/>
      <c r="GH1130" s="37"/>
      <c r="GI1130" s="37"/>
      <c r="GJ1130" s="37"/>
      <c r="GK1130" s="37"/>
      <c r="GL1130" s="37"/>
      <c r="GM1130" s="37"/>
      <c r="GN1130" s="37"/>
      <c r="GO1130" s="37"/>
      <c r="GP1130" s="37"/>
      <c r="GQ1130" s="37"/>
      <c r="GR1130" s="37"/>
      <c r="GS1130" s="37"/>
      <c r="GT1130" s="37"/>
      <c r="GU1130" s="37"/>
      <c r="GV1130" s="37"/>
      <c r="GW1130" s="37"/>
      <c r="GX1130" s="37"/>
      <c r="GY1130" s="37"/>
      <c r="GZ1130" s="37"/>
      <c r="HA1130" s="37"/>
    </row>
    <row r="1131" spans="1:209" s="39" customFormat="1" x14ac:dyDescent="0.25">
      <c r="A1131" s="50"/>
      <c r="B1131" s="124"/>
      <c r="C1131" s="125"/>
      <c r="D1131" s="20"/>
      <c r="E1131" s="20"/>
      <c r="F1131" s="20"/>
      <c r="G1131" s="37"/>
      <c r="H1131" s="37"/>
      <c r="I1131" s="37"/>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37"/>
      <c r="AN1131" s="37"/>
      <c r="AO1131" s="37"/>
      <c r="AP1131" s="37"/>
      <c r="AQ1131" s="37"/>
      <c r="AR1131" s="37"/>
      <c r="AS1131" s="37"/>
      <c r="AT1131" s="37"/>
      <c r="AU1131" s="37"/>
      <c r="AV1131" s="37"/>
      <c r="AW1131" s="37"/>
      <c r="AX1131" s="37"/>
      <c r="AY1131" s="37"/>
      <c r="AZ1131" s="37"/>
      <c r="BA1131" s="37"/>
      <c r="BB1131" s="37"/>
      <c r="BC1131" s="37"/>
      <c r="BD1131" s="37"/>
      <c r="BE1131" s="37"/>
      <c r="BF1131" s="37"/>
      <c r="BG1131" s="37"/>
      <c r="BH1131" s="37"/>
      <c r="BI1131" s="37"/>
      <c r="BJ1131" s="37"/>
      <c r="BK1131" s="37"/>
      <c r="BL1131" s="37"/>
      <c r="BM1131" s="37"/>
      <c r="BN1131" s="37"/>
      <c r="BO1131" s="37"/>
      <c r="BP1131" s="37"/>
      <c r="BQ1131" s="37"/>
      <c r="BR1131" s="37"/>
      <c r="BS1131" s="37"/>
      <c r="BT1131" s="37"/>
      <c r="BU1131" s="37"/>
      <c r="BV1131" s="37"/>
      <c r="BW1131" s="37"/>
      <c r="BX1131" s="37"/>
      <c r="BY1131" s="37"/>
      <c r="BZ1131" s="37"/>
      <c r="CA1131" s="37"/>
      <c r="CB1131" s="37"/>
      <c r="CC1131" s="37"/>
      <c r="CD1131" s="37"/>
      <c r="CE1131" s="37"/>
      <c r="CF1131" s="37"/>
      <c r="CG1131" s="3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c r="EM1131" s="37"/>
      <c r="EN1131" s="37"/>
      <c r="EO1131" s="37"/>
      <c r="EP1131" s="37"/>
      <c r="EQ1131" s="37"/>
      <c r="ER1131" s="37"/>
      <c r="ES1131" s="37"/>
      <c r="ET1131" s="37"/>
      <c r="EU1131" s="37"/>
      <c r="EV1131" s="37"/>
      <c r="EW1131" s="37"/>
      <c r="EX1131" s="37"/>
      <c r="EY1131" s="37"/>
      <c r="EZ1131" s="37"/>
      <c r="FA1131" s="37"/>
      <c r="FB1131" s="37"/>
      <c r="FC1131" s="37"/>
      <c r="FD1131" s="37"/>
      <c r="FE1131" s="37"/>
      <c r="FF1131" s="37"/>
      <c r="FG1131" s="37"/>
      <c r="FH1131" s="37"/>
      <c r="FI1131" s="37"/>
      <c r="FJ1131" s="37"/>
      <c r="FK1131" s="37"/>
      <c r="FL1131" s="37"/>
      <c r="FM1131" s="37"/>
      <c r="FN1131" s="37"/>
      <c r="FO1131" s="37"/>
      <c r="FP1131" s="37"/>
      <c r="FQ1131" s="37"/>
      <c r="FR1131" s="37"/>
      <c r="FS1131" s="37"/>
      <c r="FT1131" s="37"/>
      <c r="FU1131" s="37"/>
      <c r="FV1131" s="37"/>
      <c r="FW1131" s="37"/>
      <c r="FX1131" s="37"/>
      <c r="FY1131" s="37"/>
      <c r="FZ1131" s="37"/>
      <c r="GA1131" s="37"/>
      <c r="GB1131" s="37"/>
      <c r="GC1131" s="37"/>
      <c r="GD1131" s="37"/>
      <c r="GE1131" s="37"/>
      <c r="GF1131" s="37"/>
      <c r="GG1131" s="37"/>
      <c r="GH1131" s="37"/>
      <c r="GI1131" s="37"/>
      <c r="GJ1131" s="37"/>
      <c r="GK1131" s="37"/>
      <c r="GL1131" s="37"/>
      <c r="GM1131" s="37"/>
      <c r="GN1131" s="37"/>
      <c r="GO1131" s="37"/>
      <c r="GP1131" s="37"/>
      <c r="GQ1131" s="37"/>
      <c r="GR1131" s="37"/>
      <c r="GS1131" s="37"/>
      <c r="GT1131" s="37"/>
      <c r="GU1131" s="37"/>
      <c r="GV1131" s="37"/>
      <c r="GW1131" s="37"/>
      <c r="GX1131" s="37"/>
      <c r="GY1131" s="37"/>
      <c r="GZ1131" s="37"/>
      <c r="HA1131" s="37"/>
    </row>
    <row r="1132" spans="1:209" s="39" customFormat="1" x14ac:dyDescent="0.25">
      <c r="A1132" s="50"/>
      <c r="B1132" s="124"/>
      <c r="C1132" s="125"/>
      <c r="D1132" s="20"/>
      <c r="E1132" s="20"/>
      <c r="F1132" s="20"/>
      <c r="G1132" s="37"/>
      <c r="H1132" s="37"/>
      <c r="I1132" s="37"/>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37"/>
      <c r="AN1132" s="37"/>
      <c r="AO1132" s="37"/>
      <c r="AP1132" s="37"/>
      <c r="AQ1132" s="37"/>
      <c r="AR1132" s="37"/>
      <c r="AS1132" s="37"/>
      <c r="AT1132" s="37"/>
      <c r="AU1132" s="37"/>
      <c r="AV1132" s="37"/>
      <c r="AW1132" s="37"/>
      <c r="AX1132" s="37"/>
      <c r="AY1132" s="37"/>
      <c r="AZ1132" s="37"/>
      <c r="BA1132" s="37"/>
      <c r="BB1132" s="37"/>
      <c r="BC1132" s="37"/>
      <c r="BD1132" s="37"/>
      <c r="BE1132" s="37"/>
      <c r="BF1132" s="37"/>
      <c r="BG1132" s="37"/>
      <c r="BH1132" s="37"/>
      <c r="BI1132" s="37"/>
      <c r="BJ1132" s="37"/>
      <c r="BK1132" s="37"/>
      <c r="BL1132" s="37"/>
      <c r="BM1132" s="37"/>
      <c r="BN1132" s="37"/>
      <c r="BO1132" s="37"/>
      <c r="BP1132" s="37"/>
      <c r="BQ1132" s="37"/>
      <c r="BR1132" s="37"/>
      <c r="BS1132" s="37"/>
      <c r="BT1132" s="37"/>
      <c r="BU1132" s="37"/>
      <c r="BV1132" s="37"/>
      <c r="BW1132" s="37"/>
      <c r="BX1132" s="37"/>
      <c r="BY1132" s="37"/>
      <c r="BZ1132" s="37"/>
      <c r="CA1132" s="37"/>
      <c r="CB1132" s="37"/>
      <c r="CC1132" s="37"/>
      <c r="CD1132" s="37"/>
      <c r="CE1132" s="37"/>
      <c r="CF1132" s="37"/>
      <c r="CG1132" s="3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c r="EM1132" s="37"/>
      <c r="EN1132" s="37"/>
      <c r="EO1132" s="37"/>
      <c r="EP1132" s="37"/>
      <c r="EQ1132" s="37"/>
      <c r="ER1132" s="37"/>
      <c r="ES1132" s="37"/>
      <c r="ET1132" s="37"/>
      <c r="EU1132" s="37"/>
      <c r="EV1132" s="37"/>
      <c r="EW1132" s="37"/>
      <c r="EX1132" s="37"/>
      <c r="EY1132" s="37"/>
      <c r="EZ1132" s="37"/>
      <c r="FA1132" s="37"/>
      <c r="FB1132" s="37"/>
      <c r="FC1132" s="37"/>
      <c r="FD1132" s="37"/>
      <c r="FE1132" s="37"/>
      <c r="FF1132" s="37"/>
      <c r="FG1132" s="37"/>
      <c r="FH1132" s="37"/>
      <c r="FI1132" s="37"/>
      <c r="FJ1132" s="37"/>
      <c r="FK1132" s="37"/>
      <c r="FL1132" s="37"/>
      <c r="FM1132" s="37"/>
      <c r="FN1132" s="37"/>
      <c r="FO1132" s="37"/>
      <c r="FP1132" s="37"/>
      <c r="FQ1132" s="37"/>
      <c r="FR1132" s="37"/>
      <c r="FS1132" s="37"/>
      <c r="FT1132" s="37"/>
      <c r="FU1132" s="37"/>
      <c r="FV1132" s="37"/>
      <c r="FW1132" s="37"/>
      <c r="FX1132" s="37"/>
      <c r="FY1132" s="37"/>
      <c r="FZ1132" s="37"/>
      <c r="GA1132" s="37"/>
      <c r="GB1132" s="37"/>
      <c r="GC1132" s="37"/>
      <c r="GD1132" s="37"/>
      <c r="GE1132" s="37"/>
      <c r="GF1132" s="37"/>
      <c r="GG1132" s="37"/>
      <c r="GH1132" s="37"/>
      <c r="GI1132" s="37"/>
      <c r="GJ1132" s="37"/>
      <c r="GK1132" s="37"/>
      <c r="GL1132" s="37"/>
      <c r="GM1132" s="37"/>
      <c r="GN1132" s="37"/>
      <c r="GO1132" s="37"/>
      <c r="GP1132" s="37"/>
      <c r="GQ1132" s="37"/>
      <c r="GR1132" s="37"/>
      <c r="GS1132" s="37"/>
      <c r="GT1132" s="37"/>
      <c r="GU1132" s="37"/>
      <c r="GV1132" s="37"/>
      <c r="GW1132" s="37"/>
      <c r="GX1132" s="37"/>
      <c r="GY1132" s="37"/>
      <c r="GZ1132" s="37"/>
      <c r="HA1132" s="37"/>
    </row>
    <row r="1133" spans="1:209" s="39" customFormat="1" x14ac:dyDescent="0.25">
      <c r="A1133" s="50"/>
      <c r="B1133" s="124"/>
      <c r="C1133" s="125"/>
      <c r="D1133" s="20"/>
      <c r="E1133" s="20"/>
      <c r="F1133" s="20"/>
      <c r="G1133" s="37"/>
      <c r="H1133" s="37"/>
      <c r="I1133" s="37"/>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37"/>
      <c r="AN1133" s="37"/>
      <c r="AO1133" s="37"/>
      <c r="AP1133" s="37"/>
      <c r="AQ1133" s="37"/>
      <c r="AR1133" s="37"/>
      <c r="AS1133" s="37"/>
      <c r="AT1133" s="37"/>
      <c r="AU1133" s="37"/>
      <c r="AV1133" s="37"/>
      <c r="AW1133" s="37"/>
      <c r="AX1133" s="37"/>
      <c r="AY1133" s="37"/>
      <c r="AZ1133" s="37"/>
      <c r="BA1133" s="37"/>
      <c r="BB1133" s="37"/>
      <c r="BC1133" s="37"/>
      <c r="BD1133" s="37"/>
      <c r="BE1133" s="37"/>
      <c r="BF1133" s="37"/>
      <c r="BG1133" s="37"/>
      <c r="BH1133" s="37"/>
      <c r="BI1133" s="37"/>
      <c r="BJ1133" s="37"/>
      <c r="BK1133" s="37"/>
      <c r="BL1133" s="37"/>
      <c r="BM1133" s="37"/>
      <c r="BN1133" s="37"/>
      <c r="BO1133" s="37"/>
      <c r="BP1133" s="37"/>
      <c r="BQ1133" s="37"/>
      <c r="BR1133" s="37"/>
      <c r="BS1133" s="37"/>
      <c r="BT1133" s="37"/>
      <c r="BU1133" s="37"/>
      <c r="BV1133" s="37"/>
      <c r="BW1133" s="37"/>
      <c r="BX1133" s="37"/>
      <c r="BY1133" s="37"/>
      <c r="BZ1133" s="37"/>
      <c r="CA1133" s="37"/>
      <c r="CB1133" s="37"/>
      <c r="CC1133" s="37"/>
      <c r="CD1133" s="37"/>
      <c r="CE1133" s="37"/>
      <c r="CF1133" s="37"/>
      <c r="CG1133" s="3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7"/>
      <c r="FJ1133" s="37"/>
      <c r="FK1133" s="37"/>
      <c r="FL1133" s="37"/>
      <c r="FM1133" s="37"/>
      <c r="FN1133" s="37"/>
      <c r="FO1133" s="37"/>
      <c r="FP1133" s="37"/>
      <c r="FQ1133" s="37"/>
      <c r="FR1133" s="37"/>
      <c r="FS1133" s="37"/>
      <c r="FT1133" s="37"/>
      <c r="FU1133" s="37"/>
      <c r="FV1133" s="37"/>
      <c r="FW1133" s="37"/>
      <c r="FX1133" s="37"/>
      <c r="FY1133" s="37"/>
      <c r="FZ1133" s="37"/>
      <c r="GA1133" s="37"/>
      <c r="GB1133" s="37"/>
      <c r="GC1133" s="37"/>
      <c r="GD1133" s="37"/>
      <c r="GE1133" s="37"/>
      <c r="GF1133" s="37"/>
      <c r="GG1133" s="37"/>
      <c r="GH1133" s="37"/>
      <c r="GI1133" s="37"/>
      <c r="GJ1133" s="37"/>
      <c r="GK1133" s="37"/>
      <c r="GL1133" s="37"/>
      <c r="GM1133" s="37"/>
      <c r="GN1133" s="37"/>
      <c r="GO1133" s="37"/>
      <c r="GP1133" s="37"/>
      <c r="GQ1133" s="37"/>
      <c r="GR1133" s="37"/>
      <c r="GS1133" s="37"/>
      <c r="GT1133" s="37"/>
      <c r="GU1133" s="37"/>
      <c r="GV1133" s="37"/>
      <c r="GW1133" s="37"/>
      <c r="GX1133" s="37"/>
      <c r="GY1133" s="37"/>
      <c r="GZ1133" s="37"/>
      <c r="HA1133" s="37"/>
    </row>
    <row r="1134" spans="1:209" s="39" customFormat="1" x14ac:dyDescent="0.25">
      <c r="A1134" s="50"/>
      <c r="B1134" s="124"/>
      <c r="C1134" s="125"/>
      <c r="D1134" s="20"/>
      <c r="E1134" s="20"/>
      <c r="F1134" s="20"/>
      <c r="G1134" s="37"/>
      <c r="H1134" s="37"/>
      <c r="I1134" s="37"/>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37"/>
      <c r="AN1134" s="37"/>
      <c r="AO1134" s="37"/>
      <c r="AP1134" s="37"/>
      <c r="AQ1134" s="37"/>
      <c r="AR1134" s="37"/>
      <c r="AS1134" s="37"/>
      <c r="AT1134" s="37"/>
      <c r="AU1134" s="37"/>
      <c r="AV1134" s="37"/>
      <c r="AW1134" s="37"/>
      <c r="AX1134" s="37"/>
      <c r="AY1134" s="37"/>
      <c r="AZ1134" s="37"/>
      <c r="BA1134" s="37"/>
      <c r="BB1134" s="37"/>
      <c r="BC1134" s="37"/>
      <c r="BD1134" s="37"/>
      <c r="BE1134" s="37"/>
      <c r="BF1134" s="37"/>
      <c r="BG1134" s="37"/>
      <c r="BH1134" s="37"/>
      <c r="BI1134" s="37"/>
      <c r="BJ1134" s="37"/>
      <c r="BK1134" s="37"/>
      <c r="BL1134" s="37"/>
      <c r="BM1134" s="37"/>
      <c r="BN1134" s="37"/>
      <c r="BO1134" s="37"/>
      <c r="BP1134" s="37"/>
      <c r="BQ1134" s="37"/>
      <c r="BR1134" s="37"/>
      <c r="BS1134" s="37"/>
      <c r="BT1134" s="37"/>
      <c r="BU1134" s="37"/>
      <c r="BV1134" s="37"/>
      <c r="BW1134" s="37"/>
      <c r="BX1134" s="37"/>
      <c r="BY1134" s="37"/>
      <c r="BZ1134" s="37"/>
      <c r="CA1134" s="37"/>
      <c r="CB1134" s="37"/>
      <c r="CC1134" s="37"/>
      <c r="CD1134" s="37"/>
      <c r="CE1134" s="37"/>
      <c r="CF1134" s="37"/>
      <c r="CG1134" s="37"/>
      <c r="CH1134" s="37"/>
      <c r="CI1134" s="37"/>
      <c r="CJ1134" s="37"/>
      <c r="CK1134" s="37"/>
      <c r="CL1134" s="37"/>
      <c r="CM1134" s="37"/>
      <c r="CN1134" s="37"/>
      <c r="CO1134" s="37"/>
      <c r="CP1134" s="37"/>
      <c r="CQ1134" s="37"/>
      <c r="CR1134" s="37"/>
      <c r="CS1134" s="37"/>
      <c r="CT1134" s="37"/>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c r="EM1134" s="37"/>
      <c r="EN1134" s="37"/>
      <c r="EO1134" s="37"/>
      <c r="EP1134" s="37"/>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c r="GH1134" s="37"/>
      <c r="GI1134" s="37"/>
      <c r="GJ1134" s="37"/>
      <c r="GK1134" s="37"/>
      <c r="GL1134" s="37"/>
      <c r="GM1134" s="37"/>
      <c r="GN1134" s="37"/>
      <c r="GO1134" s="37"/>
      <c r="GP1134" s="37"/>
      <c r="GQ1134" s="37"/>
      <c r="GR1134" s="37"/>
      <c r="GS1134" s="37"/>
      <c r="GT1134" s="37"/>
      <c r="GU1134" s="37"/>
      <c r="GV1134" s="37"/>
      <c r="GW1134" s="37"/>
      <c r="GX1134" s="37"/>
      <c r="GY1134" s="37"/>
      <c r="GZ1134" s="37"/>
      <c r="HA1134" s="37"/>
    </row>
    <row r="1135" spans="1:209" s="39" customFormat="1" x14ac:dyDescent="0.25">
      <c r="A1135" s="50"/>
      <c r="B1135" s="124"/>
      <c r="C1135" s="125"/>
      <c r="D1135" s="20"/>
      <c r="E1135" s="20"/>
      <c r="F1135" s="20"/>
      <c r="G1135" s="37"/>
      <c r="H1135" s="37"/>
      <c r="I1135" s="37"/>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37"/>
      <c r="AN1135" s="37"/>
      <c r="AO1135" s="37"/>
      <c r="AP1135" s="37"/>
      <c r="AQ1135" s="37"/>
      <c r="AR1135" s="37"/>
      <c r="AS1135" s="37"/>
      <c r="AT1135" s="37"/>
      <c r="AU1135" s="37"/>
      <c r="AV1135" s="37"/>
      <c r="AW1135" s="37"/>
      <c r="AX1135" s="37"/>
      <c r="AY1135" s="37"/>
      <c r="AZ1135" s="37"/>
      <c r="BA1135" s="37"/>
      <c r="BB1135" s="37"/>
      <c r="BC1135" s="37"/>
      <c r="BD1135" s="37"/>
      <c r="BE1135" s="37"/>
      <c r="BF1135" s="37"/>
      <c r="BG1135" s="37"/>
      <c r="BH1135" s="37"/>
      <c r="BI1135" s="37"/>
      <c r="BJ1135" s="37"/>
      <c r="BK1135" s="37"/>
      <c r="BL1135" s="37"/>
      <c r="BM1135" s="37"/>
      <c r="BN1135" s="37"/>
      <c r="BO1135" s="37"/>
      <c r="BP1135" s="37"/>
      <c r="BQ1135" s="37"/>
      <c r="BR1135" s="37"/>
      <c r="BS1135" s="37"/>
      <c r="BT1135" s="37"/>
      <c r="BU1135" s="37"/>
      <c r="BV1135" s="37"/>
      <c r="BW1135" s="37"/>
      <c r="BX1135" s="37"/>
      <c r="BY1135" s="37"/>
      <c r="BZ1135" s="37"/>
      <c r="CA1135" s="37"/>
      <c r="CB1135" s="37"/>
      <c r="CC1135" s="37"/>
      <c r="CD1135" s="37"/>
      <c r="CE1135" s="37"/>
      <c r="CF1135" s="37"/>
      <c r="CG1135" s="3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c r="EM1135" s="37"/>
      <c r="EN1135" s="37"/>
      <c r="EO1135" s="37"/>
      <c r="EP1135" s="37"/>
      <c r="EQ1135" s="37"/>
      <c r="ER1135" s="37"/>
      <c r="ES1135" s="37"/>
      <c r="ET1135" s="37"/>
      <c r="EU1135" s="37"/>
      <c r="EV1135" s="37"/>
      <c r="EW1135" s="37"/>
      <c r="EX1135" s="37"/>
      <c r="EY1135" s="37"/>
      <c r="EZ1135" s="37"/>
      <c r="FA1135" s="37"/>
      <c r="FB1135" s="37"/>
      <c r="FC1135" s="37"/>
      <c r="FD1135" s="37"/>
      <c r="FE1135" s="37"/>
      <c r="FF1135" s="37"/>
      <c r="FG1135" s="37"/>
      <c r="FH1135" s="37"/>
      <c r="FI1135" s="37"/>
      <c r="FJ1135" s="37"/>
      <c r="FK1135" s="37"/>
      <c r="FL1135" s="37"/>
      <c r="FM1135" s="37"/>
      <c r="FN1135" s="37"/>
      <c r="FO1135" s="37"/>
      <c r="FP1135" s="37"/>
      <c r="FQ1135" s="37"/>
      <c r="FR1135" s="37"/>
      <c r="FS1135" s="37"/>
      <c r="FT1135" s="37"/>
      <c r="FU1135" s="37"/>
      <c r="FV1135" s="37"/>
      <c r="FW1135" s="37"/>
      <c r="FX1135" s="37"/>
      <c r="FY1135" s="37"/>
      <c r="FZ1135" s="37"/>
      <c r="GA1135" s="37"/>
      <c r="GB1135" s="37"/>
      <c r="GC1135" s="37"/>
      <c r="GD1135" s="37"/>
      <c r="GE1135" s="37"/>
      <c r="GF1135" s="37"/>
      <c r="GG1135" s="37"/>
      <c r="GH1135" s="37"/>
      <c r="GI1135" s="37"/>
      <c r="GJ1135" s="37"/>
      <c r="GK1135" s="37"/>
      <c r="GL1135" s="37"/>
      <c r="GM1135" s="37"/>
      <c r="GN1135" s="37"/>
      <c r="GO1135" s="37"/>
      <c r="GP1135" s="37"/>
      <c r="GQ1135" s="37"/>
      <c r="GR1135" s="37"/>
      <c r="GS1135" s="37"/>
      <c r="GT1135" s="37"/>
      <c r="GU1135" s="37"/>
      <c r="GV1135" s="37"/>
      <c r="GW1135" s="37"/>
      <c r="GX1135" s="37"/>
      <c r="GY1135" s="37"/>
      <c r="GZ1135" s="37"/>
      <c r="HA1135" s="37"/>
    </row>
    <row r="1136" spans="1:209" s="39" customFormat="1" x14ac:dyDescent="0.25">
      <c r="A1136" s="50"/>
      <c r="B1136" s="124"/>
      <c r="C1136" s="125"/>
      <c r="D1136" s="20"/>
      <c r="E1136" s="20"/>
      <c r="F1136" s="20"/>
      <c r="G1136" s="37"/>
      <c r="H1136" s="37"/>
      <c r="I1136" s="37"/>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c r="FJ1136" s="37"/>
      <c r="FK1136" s="37"/>
      <c r="FL1136" s="37"/>
      <c r="FM1136" s="37"/>
      <c r="FN1136" s="37"/>
      <c r="FO1136" s="37"/>
      <c r="FP1136" s="37"/>
      <c r="FQ1136" s="37"/>
      <c r="FR1136" s="37"/>
      <c r="FS1136" s="37"/>
      <c r="FT1136" s="37"/>
      <c r="FU1136" s="37"/>
      <c r="FV1136" s="37"/>
      <c r="FW1136" s="37"/>
      <c r="FX1136" s="37"/>
      <c r="FY1136" s="37"/>
      <c r="FZ1136" s="37"/>
      <c r="GA1136" s="37"/>
      <c r="GB1136" s="37"/>
      <c r="GC1136" s="37"/>
      <c r="GD1136" s="37"/>
      <c r="GE1136" s="37"/>
      <c r="GF1136" s="37"/>
      <c r="GG1136" s="37"/>
      <c r="GH1136" s="37"/>
      <c r="GI1136" s="37"/>
      <c r="GJ1136" s="37"/>
      <c r="GK1136" s="37"/>
      <c r="GL1136" s="37"/>
      <c r="GM1136" s="37"/>
      <c r="GN1136" s="37"/>
      <c r="GO1136" s="37"/>
      <c r="GP1136" s="37"/>
      <c r="GQ1136" s="37"/>
      <c r="GR1136" s="37"/>
      <c r="GS1136" s="37"/>
      <c r="GT1136" s="37"/>
      <c r="GU1136" s="37"/>
      <c r="GV1136" s="37"/>
      <c r="GW1136" s="37"/>
      <c r="GX1136" s="37"/>
      <c r="GY1136" s="37"/>
      <c r="GZ1136" s="37"/>
      <c r="HA1136" s="37"/>
    </row>
    <row r="1137" spans="1:209" s="39" customFormat="1" x14ac:dyDescent="0.25">
      <c r="A1137" s="50"/>
      <c r="B1137" s="124"/>
      <c r="C1137" s="125"/>
      <c r="D1137" s="20"/>
      <c r="E1137" s="20"/>
      <c r="F1137" s="20"/>
      <c r="G1137" s="37"/>
      <c r="H1137" s="37"/>
      <c r="I1137" s="37"/>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37"/>
      <c r="AN1137" s="37"/>
      <c r="AO1137" s="37"/>
      <c r="AP1137" s="37"/>
      <c r="AQ1137" s="37"/>
      <c r="AR1137" s="37"/>
      <c r="AS1137" s="37"/>
      <c r="AT1137" s="37"/>
      <c r="AU1137" s="37"/>
      <c r="AV1137" s="37"/>
      <c r="AW1137" s="37"/>
      <c r="AX1137" s="37"/>
      <c r="AY1137" s="37"/>
      <c r="AZ1137" s="37"/>
      <c r="BA1137" s="37"/>
      <c r="BB1137" s="37"/>
      <c r="BC1137" s="37"/>
      <c r="BD1137" s="37"/>
      <c r="BE1137" s="37"/>
      <c r="BF1137" s="37"/>
      <c r="BG1137" s="37"/>
      <c r="BH1137" s="37"/>
      <c r="BI1137" s="37"/>
      <c r="BJ1137" s="37"/>
      <c r="BK1137" s="37"/>
      <c r="BL1137" s="37"/>
      <c r="BM1137" s="37"/>
      <c r="BN1137" s="37"/>
      <c r="BO1137" s="37"/>
      <c r="BP1137" s="37"/>
      <c r="BQ1137" s="37"/>
      <c r="BR1137" s="37"/>
      <c r="BS1137" s="37"/>
      <c r="BT1137" s="37"/>
      <c r="BU1137" s="37"/>
      <c r="BV1137" s="37"/>
      <c r="BW1137" s="37"/>
      <c r="BX1137" s="37"/>
      <c r="BY1137" s="37"/>
      <c r="BZ1137" s="37"/>
      <c r="CA1137" s="37"/>
      <c r="CB1137" s="37"/>
      <c r="CC1137" s="37"/>
      <c r="CD1137" s="37"/>
      <c r="CE1137" s="37"/>
      <c r="CF1137" s="37"/>
      <c r="CG1137" s="3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c r="EM1137" s="37"/>
      <c r="EN1137" s="37"/>
      <c r="EO1137" s="37"/>
      <c r="EP1137" s="37"/>
      <c r="EQ1137" s="37"/>
      <c r="ER1137" s="37"/>
      <c r="ES1137" s="37"/>
      <c r="ET1137" s="37"/>
      <c r="EU1137" s="37"/>
      <c r="EV1137" s="37"/>
      <c r="EW1137" s="37"/>
      <c r="EX1137" s="37"/>
      <c r="EY1137" s="37"/>
      <c r="EZ1137" s="37"/>
      <c r="FA1137" s="37"/>
      <c r="FB1137" s="37"/>
      <c r="FC1137" s="37"/>
      <c r="FD1137" s="37"/>
      <c r="FE1137" s="37"/>
      <c r="FF1137" s="37"/>
      <c r="FG1137" s="37"/>
      <c r="FH1137" s="37"/>
      <c r="FI1137" s="37"/>
      <c r="FJ1137" s="37"/>
      <c r="FK1137" s="37"/>
      <c r="FL1137" s="37"/>
      <c r="FM1137" s="37"/>
      <c r="FN1137" s="37"/>
      <c r="FO1137" s="37"/>
      <c r="FP1137" s="37"/>
      <c r="FQ1137" s="37"/>
      <c r="FR1137" s="37"/>
      <c r="FS1137" s="37"/>
      <c r="FT1137" s="37"/>
      <c r="FU1137" s="37"/>
      <c r="FV1137" s="37"/>
      <c r="FW1137" s="37"/>
      <c r="FX1137" s="37"/>
      <c r="FY1137" s="37"/>
      <c r="FZ1137" s="37"/>
      <c r="GA1137" s="37"/>
      <c r="GB1137" s="37"/>
      <c r="GC1137" s="37"/>
      <c r="GD1137" s="37"/>
      <c r="GE1137" s="37"/>
      <c r="GF1137" s="37"/>
      <c r="GG1137" s="37"/>
      <c r="GH1137" s="37"/>
      <c r="GI1137" s="37"/>
      <c r="GJ1137" s="37"/>
      <c r="GK1137" s="37"/>
      <c r="GL1137" s="37"/>
      <c r="GM1137" s="37"/>
      <c r="GN1137" s="37"/>
      <c r="GO1137" s="37"/>
      <c r="GP1137" s="37"/>
      <c r="GQ1137" s="37"/>
      <c r="GR1137" s="37"/>
      <c r="GS1137" s="37"/>
      <c r="GT1137" s="37"/>
      <c r="GU1137" s="37"/>
      <c r="GV1137" s="37"/>
      <c r="GW1137" s="37"/>
      <c r="GX1137" s="37"/>
      <c r="GY1137" s="37"/>
      <c r="GZ1137" s="37"/>
      <c r="HA1137" s="37"/>
    </row>
    <row r="1138" spans="1:209" s="39" customFormat="1" x14ac:dyDescent="0.25">
      <c r="A1138" s="50"/>
      <c r="B1138" s="124"/>
      <c r="C1138" s="125"/>
      <c r="D1138" s="20"/>
      <c r="E1138" s="20"/>
      <c r="F1138" s="20"/>
      <c r="G1138" s="37"/>
      <c r="H1138" s="37"/>
      <c r="I1138" s="37"/>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37"/>
      <c r="AN1138" s="37"/>
      <c r="AO1138" s="37"/>
      <c r="AP1138" s="37"/>
      <c r="AQ1138" s="37"/>
      <c r="AR1138" s="37"/>
      <c r="AS1138" s="37"/>
      <c r="AT1138" s="37"/>
      <c r="AU1138" s="37"/>
      <c r="AV1138" s="37"/>
      <c r="AW1138" s="37"/>
      <c r="AX1138" s="37"/>
      <c r="AY1138" s="37"/>
      <c r="AZ1138" s="37"/>
      <c r="BA1138" s="37"/>
      <c r="BB1138" s="37"/>
      <c r="BC1138" s="37"/>
      <c r="BD1138" s="37"/>
      <c r="BE1138" s="37"/>
      <c r="BF1138" s="37"/>
      <c r="BG1138" s="37"/>
      <c r="BH1138" s="37"/>
      <c r="BI1138" s="37"/>
      <c r="BJ1138" s="37"/>
      <c r="BK1138" s="37"/>
      <c r="BL1138" s="37"/>
      <c r="BM1138" s="37"/>
      <c r="BN1138" s="37"/>
      <c r="BO1138" s="37"/>
      <c r="BP1138" s="37"/>
      <c r="BQ1138" s="37"/>
      <c r="BR1138" s="37"/>
      <c r="BS1138" s="37"/>
      <c r="BT1138" s="37"/>
      <c r="BU1138" s="37"/>
      <c r="BV1138" s="37"/>
      <c r="BW1138" s="37"/>
      <c r="BX1138" s="37"/>
      <c r="BY1138" s="37"/>
      <c r="BZ1138" s="37"/>
      <c r="CA1138" s="37"/>
      <c r="CB1138" s="37"/>
      <c r="CC1138" s="37"/>
      <c r="CD1138" s="37"/>
      <c r="CE1138" s="37"/>
      <c r="CF1138" s="37"/>
      <c r="CG1138" s="3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7"/>
      <c r="FJ1138" s="37"/>
      <c r="FK1138" s="37"/>
      <c r="FL1138" s="37"/>
      <c r="FM1138" s="37"/>
      <c r="FN1138" s="37"/>
      <c r="FO1138" s="37"/>
      <c r="FP1138" s="37"/>
      <c r="FQ1138" s="37"/>
      <c r="FR1138" s="37"/>
      <c r="FS1138" s="37"/>
      <c r="FT1138" s="37"/>
      <c r="FU1138" s="37"/>
      <c r="FV1138" s="37"/>
      <c r="FW1138" s="37"/>
      <c r="FX1138" s="37"/>
      <c r="FY1138" s="37"/>
      <c r="FZ1138" s="37"/>
      <c r="GA1138" s="37"/>
      <c r="GB1138" s="37"/>
      <c r="GC1138" s="37"/>
      <c r="GD1138" s="37"/>
      <c r="GE1138" s="37"/>
      <c r="GF1138" s="37"/>
      <c r="GG1138" s="37"/>
      <c r="GH1138" s="37"/>
      <c r="GI1138" s="37"/>
      <c r="GJ1138" s="37"/>
      <c r="GK1138" s="37"/>
      <c r="GL1138" s="37"/>
      <c r="GM1138" s="37"/>
      <c r="GN1138" s="37"/>
      <c r="GO1138" s="37"/>
      <c r="GP1138" s="37"/>
      <c r="GQ1138" s="37"/>
      <c r="GR1138" s="37"/>
      <c r="GS1138" s="37"/>
      <c r="GT1138" s="37"/>
      <c r="GU1138" s="37"/>
      <c r="GV1138" s="37"/>
      <c r="GW1138" s="37"/>
      <c r="GX1138" s="37"/>
      <c r="GY1138" s="37"/>
      <c r="GZ1138" s="37"/>
      <c r="HA1138" s="37"/>
    </row>
    <row r="1139" spans="1:209" s="39" customFormat="1" x14ac:dyDescent="0.25">
      <c r="A1139" s="50"/>
      <c r="B1139" s="124"/>
      <c r="C1139" s="125"/>
      <c r="D1139" s="20"/>
      <c r="E1139" s="20"/>
      <c r="F1139" s="20"/>
      <c r="G1139" s="37"/>
      <c r="H1139" s="37"/>
      <c r="I1139" s="37"/>
      <c r="J1139" s="37"/>
      <c r="K1139" s="37"/>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37"/>
      <c r="AN1139" s="37"/>
      <c r="AO1139" s="37"/>
      <c r="AP1139" s="37"/>
      <c r="AQ1139" s="37"/>
      <c r="AR1139" s="37"/>
      <c r="AS1139" s="37"/>
      <c r="AT1139" s="37"/>
      <c r="AU1139" s="37"/>
      <c r="AV1139" s="37"/>
      <c r="AW1139" s="37"/>
      <c r="AX1139" s="37"/>
      <c r="AY1139" s="37"/>
      <c r="AZ1139" s="37"/>
      <c r="BA1139" s="37"/>
      <c r="BB1139" s="37"/>
      <c r="BC1139" s="37"/>
      <c r="BD1139" s="37"/>
      <c r="BE1139" s="37"/>
      <c r="BF1139" s="37"/>
      <c r="BG1139" s="37"/>
      <c r="BH1139" s="37"/>
      <c r="BI1139" s="37"/>
      <c r="BJ1139" s="37"/>
      <c r="BK1139" s="37"/>
      <c r="BL1139" s="37"/>
      <c r="BM1139" s="37"/>
      <c r="BN1139" s="37"/>
      <c r="BO1139" s="37"/>
      <c r="BP1139" s="37"/>
      <c r="BQ1139" s="37"/>
      <c r="BR1139" s="37"/>
      <c r="BS1139" s="37"/>
      <c r="BT1139" s="37"/>
      <c r="BU1139" s="37"/>
      <c r="BV1139" s="37"/>
      <c r="BW1139" s="37"/>
      <c r="BX1139" s="37"/>
      <c r="BY1139" s="37"/>
      <c r="BZ1139" s="37"/>
      <c r="CA1139" s="37"/>
      <c r="CB1139" s="37"/>
      <c r="CC1139" s="37"/>
      <c r="CD1139" s="37"/>
      <c r="CE1139" s="37"/>
      <c r="CF1139" s="37"/>
      <c r="CG1139" s="3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37"/>
      <c r="FH1139" s="37"/>
      <c r="FI1139" s="37"/>
      <c r="FJ1139" s="37"/>
      <c r="FK1139" s="37"/>
      <c r="FL1139" s="37"/>
      <c r="FM1139" s="37"/>
      <c r="FN1139" s="37"/>
      <c r="FO1139" s="37"/>
      <c r="FP1139" s="37"/>
      <c r="FQ1139" s="37"/>
      <c r="FR1139" s="37"/>
      <c r="FS1139" s="37"/>
      <c r="FT1139" s="37"/>
      <c r="FU1139" s="37"/>
      <c r="FV1139" s="37"/>
      <c r="FW1139" s="37"/>
      <c r="FX1139" s="37"/>
      <c r="FY1139" s="37"/>
      <c r="FZ1139" s="37"/>
      <c r="GA1139" s="37"/>
      <c r="GB1139" s="37"/>
      <c r="GC1139" s="37"/>
      <c r="GD1139" s="37"/>
      <c r="GE1139" s="37"/>
      <c r="GF1139" s="37"/>
      <c r="GG1139" s="37"/>
      <c r="GH1139" s="37"/>
      <c r="GI1139" s="37"/>
      <c r="GJ1139" s="37"/>
      <c r="GK1139" s="37"/>
      <c r="GL1139" s="37"/>
      <c r="GM1139" s="37"/>
      <c r="GN1139" s="37"/>
      <c r="GO1139" s="37"/>
      <c r="GP1139" s="37"/>
      <c r="GQ1139" s="37"/>
      <c r="GR1139" s="37"/>
      <c r="GS1139" s="37"/>
      <c r="GT1139" s="37"/>
      <c r="GU1139" s="37"/>
      <c r="GV1139" s="37"/>
      <c r="GW1139" s="37"/>
      <c r="GX1139" s="37"/>
      <c r="GY1139" s="37"/>
      <c r="GZ1139" s="37"/>
      <c r="HA1139" s="37"/>
    </row>
    <row r="1140" spans="1:209" s="39" customFormat="1" x14ac:dyDescent="0.25">
      <c r="A1140" s="50"/>
      <c r="B1140" s="124"/>
      <c r="C1140" s="125"/>
      <c r="D1140" s="20"/>
      <c r="E1140" s="20"/>
      <c r="F1140" s="20"/>
      <c r="G1140" s="37"/>
      <c r="H1140" s="37"/>
      <c r="I1140" s="37"/>
      <c r="J1140" s="37"/>
      <c r="K1140" s="37"/>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37"/>
      <c r="AN1140" s="37"/>
      <c r="AO1140" s="37"/>
      <c r="AP1140" s="37"/>
      <c r="AQ1140" s="37"/>
      <c r="AR1140" s="37"/>
      <c r="AS1140" s="37"/>
      <c r="AT1140" s="37"/>
      <c r="AU1140" s="37"/>
      <c r="AV1140" s="37"/>
      <c r="AW1140" s="37"/>
      <c r="AX1140" s="37"/>
      <c r="AY1140" s="37"/>
      <c r="AZ1140" s="37"/>
      <c r="BA1140" s="37"/>
      <c r="BB1140" s="37"/>
      <c r="BC1140" s="37"/>
      <c r="BD1140" s="37"/>
      <c r="BE1140" s="37"/>
      <c r="BF1140" s="37"/>
      <c r="BG1140" s="37"/>
      <c r="BH1140" s="37"/>
      <c r="BI1140" s="37"/>
      <c r="BJ1140" s="37"/>
      <c r="BK1140" s="37"/>
      <c r="BL1140" s="37"/>
      <c r="BM1140" s="37"/>
      <c r="BN1140" s="37"/>
      <c r="BO1140" s="37"/>
      <c r="BP1140" s="37"/>
      <c r="BQ1140" s="37"/>
      <c r="BR1140" s="37"/>
      <c r="BS1140" s="37"/>
      <c r="BT1140" s="37"/>
      <c r="BU1140" s="37"/>
      <c r="BV1140" s="37"/>
      <c r="BW1140" s="37"/>
      <c r="BX1140" s="37"/>
      <c r="BY1140" s="37"/>
      <c r="BZ1140" s="37"/>
      <c r="CA1140" s="37"/>
      <c r="CB1140" s="37"/>
      <c r="CC1140" s="37"/>
      <c r="CD1140" s="37"/>
      <c r="CE1140" s="37"/>
      <c r="CF1140" s="37"/>
      <c r="CG1140" s="3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37"/>
      <c r="FH1140" s="37"/>
      <c r="FI1140" s="37"/>
      <c r="FJ1140" s="37"/>
      <c r="FK1140" s="37"/>
      <c r="FL1140" s="37"/>
      <c r="FM1140" s="37"/>
      <c r="FN1140" s="37"/>
      <c r="FO1140" s="37"/>
      <c r="FP1140" s="37"/>
      <c r="FQ1140" s="37"/>
      <c r="FR1140" s="37"/>
      <c r="FS1140" s="37"/>
      <c r="FT1140" s="37"/>
      <c r="FU1140" s="37"/>
      <c r="FV1140" s="37"/>
      <c r="FW1140" s="37"/>
      <c r="FX1140" s="37"/>
      <c r="FY1140" s="37"/>
      <c r="FZ1140" s="37"/>
      <c r="GA1140" s="37"/>
      <c r="GB1140" s="37"/>
      <c r="GC1140" s="37"/>
      <c r="GD1140" s="37"/>
      <c r="GE1140" s="37"/>
      <c r="GF1140" s="37"/>
      <c r="GG1140" s="37"/>
      <c r="GH1140" s="37"/>
      <c r="GI1140" s="37"/>
      <c r="GJ1140" s="37"/>
      <c r="GK1140" s="37"/>
      <c r="GL1140" s="37"/>
      <c r="GM1140" s="37"/>
      <c r="GN1140" s="37"/>
      <c r="GO1140" s="37"/>
      <c r="GP1140" s="37"/>
      <c r="GQ1140" s="37"/>
      <c r="GR1140" s="37"/>
      <c r="GS1140" s="37"/>
      <c r="GT1140" s="37"/>
      <c r="GU1140" s="37"/>
      <c r="GV1140" s="37"/>
      <c r="GW1140" s="37"/>
      <c r="GX1140" s="37"/>
      <c r="GY1140" s="37"/>
      <c r="GZ1140" s="37"/>
      <c r="HA1140" s="37"/>
    </row>
    <row r="1141" spans="1:209" s="39" customFormat="1" x14ac:dyDescent="0.25">
      <c r="A1141" s="50"/>
      <c r="B1141" s="124"/>
      <c r="C1141" s="125"/>
      <c r="D1141" s="20"/>
      <c r="E1141" s="20"/>
      <c r="F1141" s="20"/>
      <c r="G1141" s="37"/>
      <c r="H1141" s="37"/>
      <c r="I1141" s="37"/>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37"/>
      <c r="AN1141" s="37"/>
      <c r="AO1141" s="37"/>
      <c r="AP1141" s="37"/>
      <c r="AQ1141" s="37"/>
      <c r="AR1141" s="37"/>
      <c r="AS1141" s="37"/>
      <c r="AT1141" s="37"/>
      <c r="AU1141" s="37"/>
      <c r="AV1141" s="37"/>
      <c r="AW1141" s="37"/>
      <c r="AX1141" s="37"/>
      <c r="AY1141" s="37"/>
      <c r="AZ1141" s="37"/>
      <c r="BA1141" s="37"/>
      <c r="BB1141" s="37"/>
      <c r="BC1141" s="37"/>
      <c r="BD1141" s="37"/>
      <c r="BE1141" s="37"/>
      <c r="BF1141" s="37"/>
      <c r="BG1141" s="37"/>
      <c r="BH1141" s="37"/>
      <c r="BI1141" s="37"/>
      <c r="BJ1141" s="37"/>
      <c r="BK1141" s="37"/>
      <c r="BL1141" s="37"/>
      <c r="BM1141" s="37"/>
      <c r="BN1141" s="37"/>
      <c r="BO1141" s="37"/>
      <c r="BP1141" s="37"/>
      <c r="BQ1141" s="37"/>
      <c r="BR1141" s="37"/>
      <c r="BS1141" s="37"/>
      <c r="BT1141" s="37"/>
      <c r="BU1141" s="37"/>
      <c r="BV1141" s="37"/>
      <c r="BW1141" s="37"/>
      <c r="BX1141" s="37"/>
      <c r="BY1141" s="37"/>
      <c r="BZ1141" s="37"/>
      <c r="CA1141" s="37"/>
      <c r="CB1141" s="37"/>
      <c r="CC1141" s="37"/>
      <c r="CD1141" s="37"/>
      <c r="CE1141" s="37"/>
      <c r="CF1141" s="37"/>
      <c r="CG1141" s="3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37"/>
      <c r="FH1141" s="37"/>
      <c r="FI1141" s="37"/>
      <c r="FJ1141" s="37"/>
      <c r="FK1141" s="37"/>
      <c r="FL1141" s="37"/>
      <c r="FM1141" s="37"/>
      <c r="FN1141" s="37"/>
      <c r="FO1141" s="37"/>
      <c r="FP1141" s="37"/>
      <c r="FQ1141" s="37"/>
      <c r="FR1141" s="37"/>
      <c r="FS1141" s="37"/>
      <c r="FT1141" s="37"/>
      <c r="FU1141" s="37"/>
      <c r="FV1141" s="37"/>
      <c r="FW1141" s="37"/>
      <c r="FX1141" s="37"/>
      <c r="FY1141" s="37"/>
      <c r="FZ1141" s="37"/>
      <c r="GA1141" s="37"/>
      <c r="GB1141" s="37"/>
      <c r="GC1141" s="37"/>
      <c r="GD1141" s="37"/>
      <c r="GE1141" s="37"/>
      <c r="GF1141" s="37"/>
      <c r="GG1141" s="37"/>
      <c r="GH1141" s="37"/>
      <c r="GI1141" s="37"/>
      <c r="GJ1141" s="37"/>
      <c r="GK1141" s="37"/>
      <c r="GL1141" s="37"/>
      <c r="GM1141" s="37"/>
      <c r="GN1141" s="37"/>
      <c r="GO1141" s="37"/>
      <c r="GP1141" s="37"/>
      <c r="GQ1141" s="37"/>
      <c r="GR1141" s="37"/>
      <c r="GS1141" s="37"/>
      <c r="GT1141" s="37"/>
      <c r="GU1141" s="37"/>
      <c r="GV1141" s="37"/>
      <c r="GW1141" s="37"/>
      <c r="GX1141" s="37"/>
      <c r="GY1141" s="37"/>
      <c r="GZ1141" s="37"/>
      <c r="HA1141" s="37"/>
    </row>
    <row r="1142" spans="1:209" s="39" customFormat="1" x14ac:dyDescent="0.25">
      <c r="A1142" s="50"/>
      <c r="B1142" s="124"/>
      <c r="C1142" s="125"/>
      <c r="D1142" s="20"/>
      <c r="E1142" s="20"/>
      <c r="F1142" s="20"/>
      <c r="G1142" s="37"/>
      <c r="H1142" s="37"/>
      <c r="I1142" s="37"/>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37"/>
      <c r="AN1142" s="37"/>
      <c r="AO1142" s="37"/>
      <c r="AP1142" s="37"/>
      <c r="AQ1142" s="37"/>
      <c r="AR1142" s="37"/>
      <c r="AS1142" s="37"/>
      <c r="AT1142" s="37"/>
      <c r="AU1142" s="37"/>
      <c r="AV1142" s="37"/>
      <c r="AW1142" s="37"/>
      <c r="AX1142" s="37"/>
      <c r="AY1142" s="37"/>
      <c r="AZ1142" s="37"/>
      <c r="BA1142" s="37"/>
      <c r="BB1142" s="37"/>
      <c r="BC1142" s="37"/>
      <c r="BD1142" s="37"/>
      <c r="BE1142" s="37"/>
      <c r="BF1142" s="37"/>
      <c r="BG1142" s="37"/>
      <c r="BH1142" s="37"/>
      <c r="BI1142" s="37"/>
      <c r="BJ1142" s="37"/>
      <c r="BK1142" s="37"/>
      <c r="BL1142" s="37"/>
      <c r="BM1142" s="37"/>
      <c r="BN1142" s="37"/>
      <c r="BO1142" s="37"/>
      <c r="BP1142" s="37"/>
      <c r="BQ1142" s="37"/>
      <c r="BR1142" s="37"/>
      <c r="BS1142" s="37"/>
      <c r="BT1142" s="37"/>
      <c r="BU1142" s="37"/>
      <c r="BV1142" s="37"/>
      <c r="BW1142" s="37"/>
      <c r="BX1142" s="37"/>
      <c r="BY1142" s="37"/>
      <c r="BZ1142" s="37"/>
      <c r="CA1142" s="37"/>
      <c r="CB1142" s="37"/>
      <c r="CC1142" s="37"/>
      <c r="CD1142" s="37"/>
      <c r="CE1142" s="37"/>
      <c r="CF1142" s="37"/>
      <c r="CG1142" s="3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37"/>
      <c r="EW1142" s="37"/>
      <c r="EX1142" s="37"/>
      <c r="EY1142" s="37"/>
      <c r="EZ1142" s="37"/>
      <c r="FA1142" s="37"/>
      <c r="FB1142" s="37"/>
      <c r="FC1142" s="37"/>
      <c r="FD1142" s="37"/>
      <c r="FE1142" s="37"/>
      <c r="FF1142" s="37"/>
      <c r="FG1142" s="37"/>
      <c r="FH1142" s="37"/>
      <c r="FI1142" s="37"/>
      <c r="FJ1142" s="37"/>
      <c r="FK1142" s="37"/>
      <c r="FL1142" s="37"/>
      <c r="FM1142" s="37"/>
      <c r="FN1142" s="37"/>
      <c r="FO1142" s="37"/>
      <c r="FP1142" s="37"/>
      <c r="FQ1142" s="37"/>
      <c r="FR1142" s="37"/>
      <c r="FS1142" s="37"/>
      <c r="FT1142" s="37"/>
      <c r="FU1142" s="37"/>
      <c r="FV1142" s="37"/>
      <c r="FW1142" s="37"/>
      <c r="FX1142" s="37"/>
      <c r="FY1142" s="37"/>
      <c r="FZ1142" s="37"/>
      <c r="GA1142" s="37"/>
      <c r="GB1142" s="37"/>
      <c r="GC1142" s="37"/>
      <c r="GD1142" s="37"/>
      <c r="GE1142" s="37"/>
      <c r="GF1142" s="37"/>
      <c r="GG1142" s="37"/>
      <c r="GH1142" s="37"/>
      <c r="GI1142" s="37"/>
      <c r="GJ1142" s="37"/>
      <c r="GK1142" s="37"/>
      <c r="GL1142" s="37"/>
      <c r="GM1142" s="37"/>
      <c r="GN1142" s="37"/>
      <c r="GO1142" s="37"/>
      <c r="GP1142" s="37"/>
      <c r="GQ1142" s="37"/>
      <c r="GR1142" s="37"/>
      <c r="GS1142" s="37"/>
      <c r="GT1142" s="37"/>
      <c r="GU1142" s="37"/>
      <c r="GV1142" s="37"/>
      <c r="GW1142" s="37"/>
      <c r="GX1142" s="37"/>
      <c r="GY1142" s="37"/>
      <c r="GZ1142" s="37"/>
      <c r="HA1142" s="37"/>
    </row>
    <row r="1143" spans="1:209" s="39" customFormat="1" x14ac:dyDescent="0.25">
      <c r="A1143" s="50"/>
      <c r="B1143" s="124"/>
      <c r="C1143" s="125"/>
      <c r="D1143" s="20"/>
      <c r="E1143" s="20"/>
      <c r="F1143" s="20"/>
      <c r="G1143" s="37"/>
      <c r="H1143" s="37"/>
      <c r="I1143" s="37"/>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37"/>
      <c r="AN1143" s="37"/>
      <c r="AO1143" s="37"/>
      <c r="AP1143" s="37"/>
      <c r="AQ1143" s="37"/>
      <c r="AR1143" s="37"/>
      <c r="AS1143" s="37"/>
      <c r="AT1143" s="37"/>
      <c r="AU1143" s="37"/>
      <c r="AV1143" s="37"/>
      <c r="AW1143" s="37"/>
      <c r="AX1143" s="37"/>
      <c r="AY1143" s="37"/>
      <c r="AZ1143" s="37"/>
      <c r="BA1143" s="37"/>
      <c r="BB1143" s="37"/>
      <c r="BC1143" s="37"/>
      <c r="BD1143" s="37"/>
      <c r="BE1143" s="37"/>
      <c r="BF1143" s="37"/>
      <c r="BG1143" s="37"/>
      <c r="BH1143" s="37"/>
      <c r="BI1143" s="37"/>
      <c r="BJ1143" s="37"/>
      <c r="BK1143" s="37"/>
      <c r="BL1143" s="37"/>
      <c r="BM1143" s="37"/>
      <c r="BN1143" s="37"/>
      <c r="BO1143" s="37"/>
      <c r="BP1143" s="37"/>
      <c r="BQ1143" s="37"/>
      <c r="BR1143" s="37"/>
      <c r="BS1143" s="37"/>
      <c r="BT1143" s="37"/>
      <c r="BU1143" s="37"/>
      <c r="BV1143" s="37"/>
      <c r="BW1143" s="37"/>
      <c r="BX1143" s="37"/>
      <c r="BY1143" s="37"/>
      <c r="BZ1143" s="37"/>
      <c r="CA1143" s="37"/>
      <c r="CB1143" s="37"/>
      <c r="CC1143" s="37"/>
      <c r="CD1143" s="37"/>
      <c r="CE1143" s="37"/>
      <c r="CF1143" s="37"/>
      <c r="CG1143" s="3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37"/>
      <c r="EW1143" s="37"/>
      <c r="EX1143" s="37"/>
      <c r="EY1143" s="37"/>
      <c r="EZ1143" s="37"/>
      <c r="FA1143" s="37"/>
      <c r="FB1143" s="37"/>
      <c r="FC1143" s="37"/>
      <c r="FD1143" s="37"/>
      <c r="FE1143" s="37"/>
      <c r="FF1143" s="37"/>
      <c r="FG1143" s="37"/>
      <c r="FH1143" s="37"/>
      <c r="FI1143" s="37"/>
      <c r="FJ1143" s="37"/>
      <c r="FK1143" s="37"/>
      <c r="FL1143" s="37"/>
      <c r="FM1143" s="37"/>
      <c r="FN1143" s="37"/>
      <c r="FO1143" s="37"/>
      <c r="FP1143" s="37"/>
      <c r="FQ1143" s="37"/>
      <c r="FR1143" s="37"/>
      <c r="FS1143" s="37"/>
      <c r="FT1143" s="37"/>
      <c r="FU1143" s="37"/>
      <c r="FV1143" s="37"/>
      <c r="FW1143" s="37"/>
      <c r="FX1143" s="37"/>
      <c r="FY1143" s="37"/>
      <c r="FZ1143" s="37"/>
      <c r="GA1143" s="37"/>
      <c r="GB1143" s="37"/>
      <c r="GC1143" s="37"/>
      <c r="GD1143" s="37"/>
      <c r="GE1143" s="37"/>
      <c r="GF1143" s="37"/>
      <c r="GG1143" s="37"/>
      <c r="GH1143" s="37"/>
      <c r="GI1143" s="37"/>
      <c r="GJ1143" s="37"/>
      <c r="GK1143" s="37"/>
      <c r="GL1143" s="37"/>
      <c r="GM1143" s="37"/>
      <c r="GN1143" s="37"/>
      <c r="GO1143" s="37"/>
      <c r="GP1143" s="37"/>
      <c r="GQ1143" s="37"/>
      <c r="GR1143" s="37"/>
      <c r="GS1143" s="37"/>
      <c r="GT1143" s="37"/>
      <c r="GU1143" s="37"/>
      <c r="GV1143" s="37"/>
      <c r="GW1143" s="37"/>
      <c r="GX1143" s="37"/>
      <c r="GY1143" s="37"/>
      <c r="GZ1143" s="37"/>
      <c r="HA1143" s="37"/>
    </row>
    <row r="1144" spans="1:209" s="39" customFormat="1" x14ac:dyDescent="0.25">
      <c r="A1144" s="50"/>
      <c r="B1144" s="124"/>
      <c r="C1144" s="125"/>
      <c r="D1144" s="20"/>
      <c r="E1144" s="20"/>
      <c r="F1144" s="20"/>
      <c r="G1144" s="37"/>
      <c r="H1144" s="37"/>
      <c r="I1144" s="37"/>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37"/>
      <c r="AN1144" s="37"/>
      <c r="AO1144" s="37"/>
      <c r="AP1144" s="37"/>
      <c r="AQ1144" s="37"/>
      <c r="AR1144" s="37"/>
      <c r="AS1144" s="37"/>
      <c r="AT1144" s="37"/>
      <c r="AU1144" s="37"/>
      <c r="AV1144" s="37"/>
      <c r="AW1144" s="37"/>
      <c r="AX1144" s="37"/>
      <c r="AY1144" s="37"/>
      <c r="AZ1144" s="37"/>
      <c r="BA1144" s="37"/>
      <c r="BB1144" s="37"/>
      <c r="BC1144" s="37"/>
      <c r="BD1144" s="37"/>
      <c r="BE1144" s="37"/>
      <c r="BF1144" s="37"/>
      <c r="BG1144" s="37"/>
      <c r="BH1144" s="37"/>
      <c r="BI1144" s="37"/>
      <c r="BJ1144" s="37"/>
      <c r="BK1144" s="37"/>
      <c r="BL1144" s="37"/>
      <c r="BM1144" s="37"/>
      <c r="BN1144" s="37"/>
      <c r="BO1144" s="37"/>
      <c r="BP1144" s="37"/>
      <c r="BQ1144" s="37"/>
      <c r="BR1144" s="37"/>
      <c r="BS1144" s="37"/>
      <c r="BT1144" s="37"/>
      <c r="BU1144" s="37"/>
      <c r="BV1144" s="37"/>
      <c r="BW1144" s="37"/>
      <c r="BX1144" s="37"/>
      <c r="BY1144" s="37"/>
      <c r="BZ1144" s="37"/>
      <c r="CA1144" s="37"/>
      <c r="CB1144" s="37"/>
      <c r="CC1144" s="37"/>
      <c r="CD1144" s="37"/>
      <c r="CE1144" s="37"/>
      <c r="CF1144" s="37"/>
      <c r="CG1144" s="3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37"/>
      <c r="EW1144" s="37"/>
      <c r="EX1144" s="37"/>
      <c r="EY1144" s="37"/>
      <c r="EZ1144" s="37"/>
      <c r="FA1144" s="37"/>
      <c r="FB1144" s="37"/>
      <c r="FC1144" s="37"/>
      <c r="FD1144" s="37"/>
      <c r="FE1144" s="37"/>
      <c r="FF1144" s="37"/>
      <c r="FG1144" s="37"/>
      <c r="FH1144" s="37"/>
      <c r="FI1144" s="37"/>
      <c r="FJ1144" s="37"/>
      <c r="FK1144" s="37"/>
      <c r="FL1144" s="37"/>
      <c r="FM1144" s="37"/>
      <c r="FN1144" s="37"/>
      <c r="FO1144" s="37"/>
      <c r="FP1144" s="37"/>
      <c r="FQ1144" s="37"/>
      <c r="FR1144" s="37"/>
      <c r="FS1144" s="37"/>
      <c r="FT1144" s="37"/>
      <c r="FU1144" s="37"/>
      <c r="FV1144" s="37"/>
      <c r="FW1144" s="37"/>
      <c r="FX1144" s="37"/>
      <c r="FY1144" s="37"/>
      <c r="FZ1144" s="37"/>
      <c r="GA1144" s="37"/>
      <c r="GB1144" s="37"/>
      <c r="GC1144" s="37"/>
      <c r="GD1144" s="37"/>
      <c r="GE1144" s="37"/>
      <c r="GF1144" s="37"/>
      <c r="GG1144" s="37"/>
      <c r="GH1144" s="37"/>
      <c r="GI1144" s="37"/>
      <c r="GJ1144" s="37"/>
      <c r="GK1144" s="37"/>
      <c r="GL1144" s="37"/>
      <c r="GM1144" s="37"/>
      <c r="GN1144" s="37"/>
      <c r="GO1144" s="37"/>
      <c r="GP1144" s="37"/>
      <c r="GQ1144" s="37"/>
      <c r="GR1144" s="37"/>
      <c r="GS1144" s="37"/>
      <c r="GT1144" s="37"/>
      <c r="GU1144" s="37"/>
      <c r="GV1144" s="37"/>
      <c r="GW1144" s="37"/>
      <c r="GX1144" s="37"/>
      <c r="GY1144" s="37"/>
      <c r="GZ1144" s="37"/>
      <c r="HA1144" s="37"/>
    </row>
    <row r="1145" spans="1:209" s="39" customFormat="1" x14ac:dyDescent="0.25">
      <c r="A1145" s="50"/>
      <c r="B1145" s="124"/>
      <c r="C1145" s="125"/>
      <c r="D1145" s="20"/>
      <c r="E1145" s="20"/>
      <c r="F1145" s="20"/>
      <c r="G1145" s="37"/>
      <c r="H1145" s="37"/>
      <c r="I1145" s="37"/>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37"/>
      <c r="AN1145" s="37"/>
      <c r="AO1145" s="37"/>
      <c r="AP1145" s="37"/>
      <c r="AQ1145" s="37"/>
      <c r="AR1145" s="37"/>
      <c r="AS1145" s="37"/>
      <c r="AT1145" s="37"/>
      <c r="AU1145" s="37"/>
      <c r="AV1145" s="37"/>
      <c r="AW1145" s="37"/>
      <c r="AX1145" s="37"/>
      <c r="AY1145" s="37"/>
      <c r="AZ1145" s="37"/>
      <c r="BA1145" s="37"/>
      <c r="BB1145" s="37"/>
      <c r="BC1145" s="37"/>
      <c r="BD1145" s="37"/>
      <c r="BE1145" s="37"/>
      <c r="BF1145" s="37"/>
      <c r="BG1145" s="37"/>
      <c r="BH1145" s="37"/>
      <c r="BI1145" s="37"/>
      <c r="BJ1145" s="37"/>
      <c r="BK1145" s="37"/>
      <c r="BL1145" s="37"/>
      <c r="BM1145" s="37"/>
      <c r="BN1145" s="37"/>
      <c r="BO1145" s="37"/>
      <c r="BP1145" s="37"/>
      <c r="BQ1145" s="37"/>
      <c r="BR1145" s="37"/>
      <c r="BS1145" s="37"/>
      <c r="BT1145" s="37"/>
      <c r="BU1145" s="37"/>
      <c r="BV1145" s="37"/>
      <c r="BW1145" s="37"/>
      <c r="BX1145" s="37"/>
      <c r="BY1145" s="37"/>
      <c r="BZ1145" s="37"/>
      <c r="CA1145" s="37"/>
      <c r="CB1145" s="37"/>
      <c r="CC1145" s="37"/>
      <c r="CD1145" s="37"/>
      <c r="CE1145" s="37"/>
      <c r="CF1145" s="37"/>
      <c r="CG1145" s="3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37"/>
      <c r="EW1145" s="37"/>
      <c r="EX1145" s="37"/>
      <c r="EY1145" s="37"/>
      <c r="EZ1145" s="37"/>
      <c r="FA1145" s="37"/>
      <c r="FB1145" s="37"/>
      <c r="FC1145" s="37"/>
      <c r="FD1145" s="37"/>
      <c r="FE1145" s="37"/>
      <c r="FF1145" s="37"/>
      <c r="FG1145" s="37"/>
      <c r="FH1145" s="37"/>
      <c r="FI1145" s="37"/>
      <c r="FJ1145" s="37"/>
      <c r="FK1145" s="37"/>
      <c r="FL1145" s="37"/>
      <c r="FM1145" s="37"/>
      <c r="FN1145" s="37"/>
      <c r="FO1145" s="37"/>
      <c r="FP1145" s="37"/>
      <c r="FQ1145" s="37"/>
      <c r="FR1145" s="37"/>
      <c r="FS1145" s="37"/>
      <c r="FT1145" s="37"/>
      <c r="FU1145" s="37"/>
      <c r="FV1145" s="37"/>
      <c r="FW1145" s="37"/>
      <c r="FX1145" s="37"/>
      <c r="FY1145" s="37"/>
      <c r="FZ1145" s="37"/>
      <c r="GA1145" s="37"/>
      <c r="GB1145" s="37"/>
      <c r="GC1145" s="37"/>
      <c r="GD1145" s="37"/>
      <c r="GE1145" s="37"/>
      <c r="GF1145" s="37"/>
      <c r="GG1145" s="37"/>
      <c r="GH1145" s="37"/>
      <c r="GI1145" s="37"/>
      <c r="GJ1145" s="37"/>
      <c r="GK1145" s="37"/>
      <c r="GL1145" s="37"/>
      <c r="GM1145" s="37"/>
      <c r="GN1145" s="37"/>
      <c r="GO1145" s="37"/>
      <c r="GP1145" s="37"/>
      <c r="GQ1145" s="37"/>
      <c r="GR1145" s="37"/>
      <c r="GS1145" s="37"/>
      <c r="GT1145" s="37"/>
      <c r="GU1145" s="37"/>
      <c r="GV1145" s="37"/>
      <c r="GW1145" s="37"/>
      <c r="GX1145" s="37"/>
      <c r="GY1145" s="37"/>
      <c r="GZ1145" s="37"/>
      <c r="HA1145" s="37"/>
    </row>
    <row r="1146" spans="1:209" s="39" customFormat="1" x14ac:dyDescent="0.25">
      <c r="A1146" s="50"/>
      <c r="B1146" s="124"/>
      <c r="C1146" s="125"/>
      <c r="D1146" s="20"/>
      <c r="E1146" s="20"/>
      <c r="F1146" s="20"/>
      <c r="G1146" s="37"/>
      <c r="H1146" s="37"/>
      <c r="I1146" s="37"/>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c r="FJ1146" s="37"/>
      <c r="FK1146" s="37"/>
      <c r="FL1146" s="37"/>
      <c r="FM1146" s="37"/>
      <c r="FN1146" s="37"/>
      <c r="FO1146" s="37"/>
      <c r="FP1146" s="37"/>
      <c r="FQ1146" s="37"/>
      <c r="FR1146" s="37"/>
      <c r="FS1146" s="37"/>
      <c r="FT1146" s="37"/>
      <c r="FU1146" s="37"/>
      <c r="FV1146" s="37"/>
      <c r="FW1146" s="37"/>
      <c r="FX1146" s="37"/>
      <c r="FY1146" s="37"/>
      <c r="FZ1146" s="37"/>
      <c r="GA1146" s="37"/>
      <c r="GB1146" s="37"/>
      <c r="GC1146" s="37"/>
      <c r="GD1146" s="37"/>
      <c r="GE1146" s="37"/>
      <c r="GF1146" s="37"/>
      <c r="GG1146" s="37"/>
      <c r="GH1146" s="37"/>
      <c r="GI1146" s="37"/>
      <c r="GJ1146" s="37"/>
      <c r="GK1146" s="37"/>
      <c r="GL1146" s="37"/>
      <c r="GM1146" s="37"/>
      <c r="GN1146" s="37"/>
      <c r="GO1146" s="37"/>
      <c r="GP1146" s="37"/>
      <c r="GQ1146" s="37"/>
      <c r="GR1146" s="37"/>
      <c r="GS1146" s="37"/>
      <c r="GT1146" s="37"/>
      <c r="GU1146" s="37"/>
      <c r="GV1146" s="37"/>
      <c r="GW1146" s="37"/>
      <c r="GX1146" s="37"/>
      <c r="GY1146" s="37"/>
      <c r="GZ1146" s="37"/>
      <c r="HA1146" s="37"/>
    </row>
    <row r="1147" spans="1:209" s="39" customFormat="1" x14ac:dyDescent="0.25">
      <c r="A1147" s="50"/>
      <c r="B1147" s="124"/>
      <c r="C1147" s="125"/>
      <c r="D1147" s="20"/>
      <c r="E1147" s="20"/>
      <c r="F1147" s="20"/>
      <c r="G1147" s="37"/>
      <c r="H1147" s="37"/>
      <c r="I1147" s="37"/>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37"/>
      <c r="AN1147" s="37"/>
      <c r="AO1147" s="37"/>
      <c r="AP1147" s="37"/>
      <c r="AQ1147" s="37"/>
      <c r="AR1147" s="37"/>
      <c r="AS1147" s="37"/>
      <c r="AT1147" s="37"/>
      <c r="AU1147" s="37"/>
      <c r="AV1147" s="37"/>
      <c r="AW1147" s="37"/>
      <c r="AX1147" s="37"/>
      <c r="AY1147" s="37"/>
      <c r="AZ1147" s="37"/>
      <c r="BA1147" s="37"/>
      <c r="BB1147" s="37"/>
      <c r="BC1147" s="37"/>
      <c r="BD1147" s="37"/>
      <c r="BE1147" s="37"/>
      <c r="BF1147" s="37"/>
      <c r="BG1147" s="37"/>
      <c r="BH1147" s="37"/>
      <c r="BI1147" s="37"/>
      <c r="BJ1147" s="37"/>
      <c r="BK1147" s="37"/>
      <c r="BL1147" s="37"/>
      <c r="BM1147" s="37"/>
      <c r="BN1147" s="37"/>
      <c r="BO1147" s="37"/>
      <c r="BP1147" s="37"/>
      <c r="BQ1147" s="37"/>
      <c r="BR1147" s="37"/>
      <c r="BS1147" s="37"/>
      <c r="BT1147" s="37"/>
      <c r="BU1147" s="37"/>
      <c r="BV1147" s="37"/>
      <c r="BW1147" s="37"/>
      <c r="BX1147" s="37"/>
      <c r="BY1147" s="37"/>
      <c r="BZ1147" s="37"/>
      <c r="CA1147" s="37"/>
      <c r="CB1147" s="37"/>
      <c r="CC1147" s="37"/>
      <c r="CD1147" s="37"/>
      <c r="CE1147" s="37"/>
      <c r="CF1147" s="37"/>
      <c r="CG1147" s="3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37"/>
      <c r="EW1147" s="37"/>
      <c r="EX1147" s="37"/>
      <c r="EY1147" s="37"/>
      <c r="EZ1147" s="37"/>
      <c r="FA1147" s="37"/>
      <c r="FB1147" s="37"/>
      <c r="FC1147" s="37"/>
      <c r="FD1147" s="37"/>
      <c r="FE1147" s="37"/>
      <c r="FF1147" s="37"/>
      <c r="FG1147" s="37"/>
      <c r="FH1147" s="37"/>
      <c r="FI1147" s="37"/>
      <c r="FJ1147" s="37"/>
      <c r="FK1147" s="37"/>
      <c r="FL1147" s="37"/>
      <c r="FM1147" s="37"/>
      <c r="FN1147" s="37"/>
      <c r="FO1147" s="37"/>
      <c r="FP1147" s="37"/>
      <c r="FQ1147" s="37"/>
      <c r="FR1147" s="37"/>
      <c r="FS1147" s="37"/>
      <c r="FT1147" s="37"/>
      <c r="FU1147" s="37"/>
      <c r="FV1147" s="37"/>
      <c r="FW1147" s="37"/>
      <c r="FX1147" s="37"/>
      <c r="FY1147" s="37"/>
      <c r="FZ1147" s="37"/>
      <c r="GA1147" s="37"/>
      <c r="GB1147" s="37"/>
      <c r="GC1147" s="37"/>
      <c r="GD1147" s="37"/>
      <c r="GE1147" s="37"/>
      <c r="GF1147" s="37"/>
      <c r="GG1147" s="37"/>
      <c r="GH1147" s="37"/>
      <c r="GI1147" s="37"/>
      <c r="GJ1147" s="37"/>
      <c r="GK1147" s="37"/>
      <c r="GL1147" s="37"/>
      <c r="GM1147" s="37"/>
      <c r="GN1147" s="37"/>
      <c r="GO1147" s="37"/>
      <c r="GP1147" s="37"/>
      <c r="GQ1147" s="37"/>
      <c r="GR1147" s="37"/>
      <c r="GS1147" s="37"/>
      <c r="GT1147" s="37"/>
      <c r="GU1147" s="37"/>
      <c r="GV1147" s="37"/>
      <c r="GW1147" s="37"/>
      <c r="GX1147" s="37"/>
      <c r="GY1147" s="37"/>
      <c r="GZ1147" s="37"/>
      <c r="HA1147" s="37"/>
    </row>
    <row r="1148" spans="1:209" s="39" customFormat="1" x14ac:dyDescent="0.25">
      <c r="A1148" s="50"/>
      <c r="B1148" s="124"/>
      <c r="C1148" s="125"/>
      <c r="D1148" s="20"/>
      <c r="E1148" s="20"/>
      <c r="F1148" s="20"/>
      <c r="G1148" s="37"/>
      <c r="H1148" s="37"/>
      <c r="I1148" s="37"/>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37"/>
      <c r="AN1148" s="37"/>
      <c r="AO1148" s="37"/>
      <c r="AP1148" s="37"/>
      <c r="AQ1148" s="37"/>
      <c r="AR1148" s="37"/>
      <c r="AS1148" s="37"/>
      <c r="AT1148" s="37"/>
      <c r="AU1148" s="37"/>
      <c r="AV1148" s="37"/>
      <c r="AW1148" s="37"/>
      <c r="AX1148" s="37"/>
      <c r="AY1148" s="37"/>
      <c r="AZ1148" s="37"/>
      <c r="BA1148" s="37"/>
      <c r="BB1148" s="37"/>
      <c r="BC1148" s="37"/>
      <c r="BD1148" s="37"/>
      <c r="BE1148" s="37"/>
      <c r="BF1148" s="37"/>
      <c r="BG1148" s="37"/>
      <c r="BH1148" s="37"/>
      <c r="BI1148" s="37"/>
      <c r="BJ1148" s="37"/>
      <c r="BK1148" s="37"/>
      <c r="BL1148" s="37"/>
      <c r="BM1148" s="37"/>
      <c r="BN1148" s="37"/>
      <c r="BO1148" s="37"/>
      <c r="BP1148" s="37"/>
      <c r="BQ1148" s="37"/>
      <c r="BR1148" s="37"/>
      <c r="BS1148" s="37"/>
      <c r="BT1148" s="37"/>
      <c r="BU1148" s="37"/>
      <c r="BV1148" s="37"/>
      <c r="BW1148" s="37"/>
      <c r="BX1148" s="37"/>
      <c r="BY1148" s="37"/>
      <c r="BZ1148" s="37"/>
      <c r="CA1148" s="37"/>
      <c r="CB1148" s="37"/>
      <c r="CC1148" s="37"/>
      <c r="CD1148" s="37"/>
      <c r="CE1148" s="37"/>
      <c r="CF1148" s="37"/>
      <c r="CG1148" s="3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37"/>
      <c r="EW1148" s="37"/>
      <c r="EX1148" s="37"/>
      <c r="EY1148" s="37"/>
      <c r="EZ1148" s="37"/>
      <c r="FA1148" s="37"/>
      <c r="FB1148" s="37"/>
      <c r="FC1148" s="37"/>
      <c r="FD1148" s="37"/>
      <c r="FE1148" s="37"/>
      <c r="FF1148" s="37"/>
      <c r="FG1148" s="37"/>
      <c r="FH1148" s="37"/>
      <c r="FI1148" s="37"/>
      <c r="FJ1148" s="37"/>
      <c r="FK1148" s="37"/>
      <c r="FL1148" s="37"/>
      <c r="FM1148" s="37"/>
      <c r="FN1148" s="37"/>
      <c r="FO1148" s="37"/>
      <c r="FP1148" s="37"/>
      <c r="FQ1148" s="37"/>
      <c r="FR1148" s="37"/>
      <c r="FS1148" s="37"/>
      <c r="FT1148" s="37"/>
      <c r="FU1148" s="37"/>
      <c r="FV1148" s="37"/>
      <c r="FW1148" s="37"/>
      <c r="FX1148" s="37"/>
      <c r="FY1148" s="37"/>
      <c r="FZ1148" s="37"/>
      <c r="GA1148" s="37"/>
      <c r="GB1148" s="37"/>
      <c r="GC1148" s="37"/>
      <c r="GD1148" s="37"/>
      <c r="GE1148" s="37"/>
      <c r="GF1148" s="37"/>
      <c r="GG1148" s="37"/>
      <c r="GH1148" s="37"/>
      <c r="GI1148" s="37"/>
      <c r="GJ1148" s="37"/>
      <c r="GK1148" s="37"/>
      <c r="GL1148" s="37"/>
      <c r="GM1148" s="37"/>
      <c r="GN1148" s="37"/>
      <c r="GO1148" s="37"/>
      <c r="GP1148" s="37"/>
      <c r="GQ1148" s="37"/>
      <c r="GR1148" s="37"/>
      <c r="GS1148" s="37"/>
      <c r="GT1148" s="37"/>
      <c r="GU1148" s="37"/>
      <c r="GV1148" s="37"/>
      <c r="GW1148" s="37"/>
      <c r="GX1148" s="37"/>
      <c r="GY1148" s="37"/>
      <c r="GZ1148" s="37"/>
      <c r="HA1148" s="37"/>
    </row>
    <row r="1149" spans="1:209" s="39" customFormat="1" x14ac:dyDescent="0.25">
      <c r="A1149" s="50"/>
      <c r="B1149" s="124"/>
      <c r="C1149" s="125"/>
      <c r="D1149" s="20"/>
      <c r="E1149" s="20"/>
      <c r="F1149" s="20"/>
      <c r="G1149" s="37"/>
      <c r="H1149" s="37"/>
      <c r="I1149" s="37"/>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37"/>
      <c r="AN1149" s="37"/>
      <c r="AO1149" s="37"/>
      <c r="AP1149" s="37"/>
      <c r="AQ1149" s="37"/>
      <c r="AR1149" s="37"/>
      <c r="AS1149" s="37"/>
      <c r="AT1149" s="37"/>
      <c r="AU1149" s="37"/>
      <c r="AV1149" s="37"/>
      <c r="AW1149" s="37"/>
      <c r="AX1149" s="37"/>
      <c r="AY1149" s="37"/>
      <c r="AZ1149" s="37"/>
      <c r="BA1149" s="37"/>
      <c r="BB1149" s="37"/>
      <c r="BC1149" s="37"/>
      <c r="BD1149" s="37"/>
      <c r="BE1149" s="37"/>
      <c r="BF1149" s="37"/>
      <c r="BG1149" s="37"/>
      <c r="BH1149" s="37"/>
      <c r="BI1149" s="37"/>
      <c r="BJ1149" s="37"/>
      <c r="BK1149" s="37"/>
      <c r="BL1149" s="37"/>
      <c r="BM1149" s="37"/>
      <c r="BN1149" s="37"/>
      <c r="BO1149" s="37"/>
      <c r="BP1149" s="37"/>
      <c r="BQ1149" s="37"/>
      <c r="BR1149" s="37"/>
      <c r="BS1149" s="37"/>
      <c r="BT1149" s="37"/>
      <c r="BU1149" s="37"/>
      <c r="BV1149" s="37"/>
      <c r="BW1149" s="37"/>
      <c r="BX1149" s="37"/>
      <c r="BY1149" s="37"/>
      <c r="BZ1149" s="37"/>
      <c r="CA1149" s="37"/>
      <c r="CB1149" s="37"/>
      <c r="CC1149" s="37"/>
      <c r="CD1149" s="37"/>
      <c r="CE1149" s="37"/>
      <c r="CF1149" s="37"/>
      <c r="CG1149" s="3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37"/>
      <c r="EW1149" s="37"/>
      <c r="EX1149" s="37"/>
      <c r="EY1149" s="37"/>
      <c r="EZ1149" s="37"/>
      <c r="FA1149" s="37"/>
      <c r="FB1149" s="37"/>
      <c r="FC1149" s="37"/>
      <c r="FD1149" s="37"/>
      <c r="FE1149" s="37"/>
      <c r="FF1149" s="37"/>
      <c r="FG1149" s="37"/>
      <c r="FH1149" s="37"/>
      <c r="FI1149" s="37"/>
      <c r="FJ1149" s="37"/>
      <c r="FK1149" s="37"/>
      <c r="FL1149" s="37"/>
      <c r="FM1149" s="37"/>
      <c r="FN1149" s="37"/>
      <c r="FO1149" s="37"/>
      <c r="FP1149" s="37"/>
      <c r="FQ1149" s="37"/>
      <c r="FR1149" s="37"/>
      <c r="FS1149" s="37"/>
      <c r="FT1149" s="37"/>
      <c r="FU1149" s="37"/>
      <c r="FV1149" s="37"/>
      <c r="FW1149" s="37"/>
      <c r="FX1149" s="37"/>
      <c r="FY1149" s="37"/>
      <c r="FZ1149" s="37"/>
      <c r="GA1149" s="37"/>
      <c r="GB1149" s="37"/>
      <c r="GC1149" s="37"/>
      <c r="GD1149" s="37"/>
      <c r="GE1149" s="37"/>
      <c r="GF1149" s="37"/>
      <c r="GG1149" s="37"/>
      <c r="GH1149" s="37"/>
      <c r="GI1149" s="37"/>
      <c r="GJ1149" s="37"/>
      <c r="GK1149" s="37"/>
      <c r="GL1149" s="37"/>
      <c r="GM1149" s="37"/>
      <c r="GN1149" s="37"/>
      <c r="GO1149" s="37"/>
      <c r="GP1149" s="37"/>
      <c r="GQ1149" s="37"/>
      <c r="GR1149" s="37"/>
      <c r="GS1149" s="37"/>
      <c r="GT1149" s="37"/>
      <c r="GU1149" s="37"/>
      <c r="GV1149" s="37"/>
      <c r="GW1149" s="37"/>
      <c r="GX1149" s="37"/>
      <c r="GY1149" s="37"/>
      <c r="GZ1149" s="37"/>
      <c r="HA1149" s="37"/>
    </row>
    <row r="1150" spans="1:209" s="39" customFormat="1" x14ac:dyDescent="0.25">
      <c r="A1150" s="50"/>
      <c r="B1150" s="124"/>
      <c r="C1150" s="125"/>
      <c r="D1150" s="20"/>
      <c r="E1150" s="20"/>
      <c r="F1150" s="20"/>
      <c r="G1150" s="37"/>
      <c r="H1150" s="37"/>
      <c r="I1150" s="37"/>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37"/>
      <c r="AN1150" s="37"/>
      <c r="AO1150" s="37"/>
      <c r="AP1150" s="37"/>
      <c r="AQ1150" s="37"/>
      <c r="AR1150" s="37"/>
      <c r="AS1150" s="37"/>
      <c r="AT1150" s="37"/>
      <c r="AU1150" s="37"/>
      <c r="AV1150" s="37"/>
      <c r="AW1150" s="37"/>
      <c r="AX1150" s="37"/>
      <c r="AY1150" s="37"/>
      <c r="AZ1150" s="37"/>
      <c r="BA1150" s="37"/>
      <c r="BB1150" s="37"/>
      <c r="BC1150" s="37"/>
      <c r="BD1150" s="37"/>
      <c r="BE1150" s="37"/>
      <c r="BF1150" s="37"/>
      <c r="BG1150" s="37"/>
      <c r="BH1150" s="37"/>
      <c r="BI1150" s="37"/>
      <c r="BJ1150" s="37"/>
      <c r="BK1150" s="37"/>
      <c r="BL1150" s="37"/>
      <c r="BM1150" s="37"/>
      <c r="BN1150" s="37"/>
      <c r="BO1150" s="37"/>
      <c r="BP1150" s="37"/>
      <c r="BQ1150" s="37"/>
      <c r="BR1150" s="37"/>
      <c r="BS1150" s="37"/>
      <c r="BT1150" s="37"/>
      <c r="BU1150" s="37"/>
      <c r="BV1150" s="37"/>
      <c r="BW1150" s="37"/>
      <c r="BX1150" s="37"/>
      <c r="BY1150" s="37"/>
      <c r="BZ1150" s="37"/>
      <c r="CA1150" s="37"/>
      <c r="CB1150" s="37"/>
      <c r="CC1150" s="37"/>
      <c r="CD1150" s="37"/>
      <c r="CE1150" s="37"/>
      <c r="CF1150" s="37"/>
      <c r="CG1150" s="3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37"/>
      <c r="EW1150" s="37"/>
      <c r="EX1150" s="37"/>
      <c r="EY1150" s="37"/>
      <c r="EZ1150" s="37"/>
      <c r="FA1150" s="37"/>
      <c r="FB1150" s="37"/>
      <c r="FC1150" s="37"/>
      <c r="FD1150" s="37"/>
      <c r="FE1150" s="37"/>
      <c r="FF1150" s="37"/>
      <c r="FG1150" s="37"/>
      <c r="FH1150" s="37"/>
      <c r="FI1150" s="37"/>
      <c r="FJ1150" s="37"/>
      <c r="FK1150" s="37"/>
      <c r="FL1150" s="37"/>
      <c r="FM1150" s="37"/>
      <c r="FN1150" s="37"/>
      <c r="FO1150" s="37"/>
      <c r="FP1150" s="37"/>
      <c r="FQ1150" s="37"/>
      <c r="FR1150" s="37"/>
      <c r="FS1150" s="37"/>
      <c r="FT1150" s="37"/>
      <c r="FU1150" s="37"/>
      <c r="FV1150" s="37"/>
      <c r="FW1150" s="37"/>
      <c r="FX1150" s="37"/>
      <c r="FY1150" s="37"/>
      <c r="FZ1150" s="37"/>
      <c r="GA1150" s="37"/>
      <c r="GB1150" s="37"/>
      <c r="GC1150" s="37"/>
      <c r="GD1150" s="37"/>
      <c r="GE1150" s="37"/>
      <c r="GF1150" s="37"/>
      <c r="GG1150" s="37"/>
      <c r="GH1150" s="37"/>
      <c r="GI1150" s="37"/>
      <c r="GJ1150" s="37"/>
      <c r="GK1150" s="37"/>
      <c r="GL1150" s="37"/>
      <c r="GM1150" s="37"/>
      <c r="GN1150" s="37"/>
      <c r="GO1150" s="37"/>
      <c r="GP1150" s="37"/>
      <c r="GQ1150" s="37"/>
      <c r="GR1150" s="37"/>
      <c r="GS1150" s="37"/>
      <c r="GT1150" s="37"/>
      <c r="GU1150" s="37"/>
      <c r="GV1150" s="37"/>
      <c r="GW1150" s="37"/>
      <c r="GX1150" s="37"/>
      <c r="GY1150" s="37"/>
      <c r="GZ1150" s="37"/>
      <c r="HA1150" s="37"/>
    </row>
    <row r="1151" spans="1:209" s="39" customFormat="1" x14ac:dyDescent="0.25">
      <c r="A1151" s="50"/>
      <c r="B1151" s="124"/>
      <c r="C1151" s="125"/>
      <c r="D1151" s="20"/>
      <c r="E1151" s="20"/>
      <c r="F1151" s="20"/>
      <c r="G1151" s="37"/>
      <c r="H1151" s="37"/>
      <c r="I1151" s="37"/>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37"/>
      <c r="AN1151" s="37"/>
      <c r="AO1151" s="37"/>
      <c r="AP1151" s="37"/>
      <c r="AQ1151" s="37"/>
      <c r="AR1151" s="37"/>
      <c r="AS1151" s="37"/>
      <c r="AT1151" s="37"/>
      <c r="AU1151" s="37"/>
      <c r="AV1151" s="37"/>
      <c r="AW1151" s="37"/>
      <c r="AX1151" s="37"/>
      <c r="AY1151" s="37"/>
      <c r="AZ1151" s="37"/>
      <c r="BA1151" s="37"/>
      <c r="BB1151" s="37"/>
      <c r="BC1151" s="37"/>
      <c r="BD1151" s="37"/>
      <c r="BE1151" s="37"/>
      <c r="BF1151" s="37"/>
      <c r="BG1151" s="37"/>
      <c r="BH1151" s="37"/>
      <c r="BI1151" s="37"/>
      <c r="BJ1151" s="37"/>
      <c r="BK1151" s="37"/>
      <c r="BL1151" s="37"/>
      <c r="BM1151" s="37"/>
      <c r="BN1151" s="37"/>
      <c r="BO1151" s="37"/>
      <c r="BP1151" s="37"/>
      <c r="BQ1151" s="37"/>
      <c r="BR1151" s="37"/>
      <c r="BS1151" s="37"/>
      <c r="BT1151" s="37"/>
      <c r="BU1151" s="37"/>
      <c r="BV1151" s="37"/>
      <c r="BW1151" s="37"/>
      <c r="BX1151" s="37"/>
      <c r="BY1151" s="37"/>
      <c r="BZ1151" s="37"/>
      <c r="CA1151" s="37"/>
      <c r="CB1151" s="37"/>
      <c r="CC1151" s="37"/>
      <c r="CD1151" s="37"/>
      <c r="CE1151" s="37"/>
      <c r="CF1151" s="37"/>
      <c r="CG1151" s="3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37"/>
      <c r="EW1151" s="37"/>
      <c r="EX1151" s="37"/>
      <c r="EY1151" s="37"/>
      <c r="EZ1151" s="37"/>
      <c r="FA1151" s="37"/>
      <c r="FB1151" s="37"/>
      <c r="FC1151" s="37"/>
      <c r="FD1151" s="37"/>
      <c r="FE1151" s="37"/>
      <c r="FF1151" s="37"/>
      <c r="FG1151" s="37"/>
      <c r="FH1151" s="37"/>
      <c r="FI1151" s="37"/>
      <c r="FJ1151" s="37"/>
      <c r="FK1151" s="37"/>
      <c r="FL1151" s="37"/>
      <c r="FM1151" s="37"/>
      <c r="FN1151" s="37"/>
      <c r="FO1151" s="37"/>
      <c r="FP1151" s="37"/>
      <c r="FQ1151" s="37"/>
      <c r="FR1151" s="37"/>
      <c r="FS1151" s="37"/>
      <c r="FT1151" s="37"/>
      <c r="FU1151" s="37"/>
      <c r="FV1151" s="37"/>
      <c r="FW1151" s="37"/>
      <c r="FX1151" s="37"/>
      <c r="FY1151" s="37"/>
      <c r="FZ1151" s="37"/>
      <c r="GA1151" s="37"/>
      <c r="GB1151" s="37"/>
      <c r="GC1151" s="37"/>
      <c r="GD1151" s="37"/>
      <c r="GE1151" s="37"/>
      <c r="GF1151" s="37"/>
      <c r="GG1151" s="37"/>
      <c r="GH1151" s="37"/>
      <c r="GI1151" s="37"/>
      <c r="GJ1151" s="37"/>
      <c r="GK1151" s="37"/>
      <c r="GL1151" s="37"/>
      <c r="GM1151" s="37"/>
      <c r="GN1151" s="37"/>
      <c r="GO1151" s="37"/>
      <c r="GP1151" s="37"/>
      <c r="GQ1151" s="37"/>
      <c r="GR1151" s="37"/>
      <c r="GS1151" s="37"/>
      <c r="GT1151" s="37"/>
      <c r="GU1151" s="37"/>
      <c r="GV1151" s="37"/>
      <c r="GW1151" s="37"/>
      <c r="GX1151" s="37"/>
      <c r="GY1151" s="37"/>
      <c r="GZ1151" s="37"/>
      <c r="HA1151" s="37"/>
    </row>
    <row r="1152" spans="1:209" s="39" customFormat="1" x14ac:dyDescent="0.25">
      <c r="A1152" s="50"/>
      <c r="B1152" s="124"/>
      <c r="C1152" s="125"/>
      <c r="D1152" s="20"/>
      <c r="E1152" s="20"/>
      <c r="F1152" s="20"/>
      <c r="G1152" s="37"/>
      <c r="H1152" s="37"/>
      <c r="I1152" s="37"/>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37"/>
      <c r="AN1152" s="37"/>
      <c r="AO1152" s="37"/>
      <c r="AP1152" s="37"/>
      <c r="AQ1152" s="37"/>
      <c r="AR1152" s="37"/>
      <c r="AS1152" s="37"/>
      <c r="AT1152" s="37"/>
      <c r="AU1152" s="37"/>
      <c r="AV1152" s="37"/>
      <c r="AW1152" s="37"/>
      <c r="AX1152" s="37"/>
      <c r="AY1152" s="37"/>
      <c r="AZ1152" s="37"/>
      <c r="BA1152" s="37"/>
      <c r="BB1152" s="37"/>
      <c r="BC1152" s="37"/>
      <c r="BD1152" s="37"/>
      <c r="BE1152" s="37"/>
      <c r="BF1152" s="37"/>
      <c r="BG1152" s="37"/>
      <c r="BH1152" s="37"/>
      <c r="BI1152" s="37"/>
      <c r="BJ1152" s="37"/>
      <c r="BK1152" s="37"/>
      <c r="BL1152" s="37"/>
      <c r="BM1152" s="37"/>
      <c r="BN1152" s="37"/>
      <c r="BO1152" s="37"/>
      <c r="BP1152" s="37"/>
      <c r="BQ1152" s="37"/>
      <c r="BR1152" s="37"/>
      <c r="BS1152" s="37"/>
      <c r="BT1152" s="37"/>
      <c r="BU1152" s="37"/>
      <c r="BV1152" s="37"/>
      <c r="BW1152" s="37"/>
      <c r="BX1152" s="37"/>
      <c r="BY1152" s="37"/>
      <c r="BZ1152" s="37"/>
      <c r="CA1152" s="37"/>
      <c r="CB1152" s="37"/>
      <c r="CC1152" s="37"/>
      <c r="CD1152" s="37"/>
      <c r="CE1152" s="37"/>
      <c r="CF1152" s="37"/>
      <c r="CG1152" s="37"/>
      <c r="CH1152" s="37"/>
      <c r="CI1152" s="37"/>
      <c r="CJ1152" s="37"/>
      <c r="CK1152" s="37"/>
      <c r="CL1152" s="37"/>
      <c r="CM1152" s="37"/>
      <c r="CN1152" s="37"/>
      <c r="CO1152" s="37"/>
      <c r="CP1152" s="37"/>
      <c r="CQ1152" s="37"/>
      <c r="CR1152" s="37"/>
      <c r="CS1152" s="37"/>
      <c r="CT1152" s="37"/>
      <c r="CU1152" s="37"/>
      <c r="CV1152" s="37"/>
      <c r="CW1152" s="37"/>
      <c r="CX1152" s="37"/>
      <c r="CY1152" s="37"/>
      <c r="CZ1152" s="37"/>
      <c r="DA1152" s="37"/>
      <c r="DB1152" s="37"/>
      <c r="DC1152" s="37"/>
      <c r="DD1152" s="37"/>
      <c r="DE1152" s="37"/>
      <c r="DF1152" s="37"/>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c r="EM1152" s="37"/>
      <c r="EN1152" s="37"/>
      <c r="EO1152" s="37"/>
      <c r="EP1152" s="37"/>
      <c r="EQ1152" s="37"/>
      <c r="ER1152" s="37"/>
      <c r="ES1152" s="37"/>
      <c r="ET1152" s="37"/>
      <c r="EU1152" s="37"/>
      <c r="EV1152" s="37"/>
      <c r="EW1152" s="37"/>
      <c r="EX1152" s="37"/>
      <c r="EY1152" s="37"/>
      <c r="EZ1152" s="37"/>
      <c r="FA1152" s="37"/>
      <c r="FB1152" s="37"/>
      <c r="FC1152" s="37"/>
      <c r="FD1152" s="37"/>
      <c r="FE1152" s="37"/>
      <c r="FF1152" s="37"/>
      <c r="FG1152" s="37"/>
      <c r="FH1152" s="37"/>
      <c r="FI1152" s="37"/>
      <c r="FJ1152" s="37"/>
      <c r="FK1152" s="37"/>
      <c r="FL1152" s="37"/>
      <c r="FM1152" s="37"/>
      <c r="FN1152" s="37"/>
      <c r="FO1152" s="37"/>
      <c r="FP1152" s="37"/>
      <c r="FQ1152" s="37"/>
      <c r="FR1152" s="37"/>
      <c r="FS1152" s="37"/>
      <c r="FT1152" s="37"/>
      <c r="FU1152" s="37"/>
      <c r="FV1152" s="37"/>
      <c r="FW1152" s="37"/>
      <c r="FX1152" s="37"/>
      <c r="FY1152" s="37"/>
      <c r="FZ1152" s="37"/>
      <c r="GA1152" s="37"/>
      <c r="GB1152" s="37"/>
      <c r="GC1152" s="37"/>
      <c r="GD1152" s="37"/>
      <c r="GE1152" s="37"/>
      <c r="GF1152" s="37"/>
      <c r="GG1152" s="37"/>
      <c r="GH1152" s="37"/>
      <c r="GI1152" s="37"/>
      <c r="GJ1152" s="37"/>
      <c r="GK1152" s="37"/>
      <c r="GL1152" s="37"/>
      <c r="GM1152" s="37"/>
      <c r="GN1152" s="37"/>
      <c r="GO1152" s="37"/>
      <c r="GP1152" s="37"/>
      <c r="GQ1152" s="37"/>
      <c r="GR1152" s="37"/>
      <c r="GS1152" s="37"/>
      <c r="GT1152" s="37"/>
      <c r="GU1152" s="37"/>
      <c r="GV1152" s="37"/>
      <c r="GW1152" s="37"/>
      <c r="GX1152" s="37"/>
      <c r="GY1152" s="37"/>
      <c r="GZ1152" s="37"/>
      <c r="HA1152" s="37"/>
    </row>
    <row r="1153" spans="1:209" s="39" customFormat="1" x14ac:dyDescent="0.25">
      <c r="A1153" s="50"/>
      <c r="B1153" s="124"/>
      <c r="C1153" s="125"/>
      <c r="D1153" s="20"/>
      <c r="E1153" s="20"/>
      <c r="F1153" s="20"/>
      <c r="G1153" s="37"/>
      <c r="H1153" s="37"/>
      <c r="I1153" s="37"/>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37"/>
      <c r="AN1153" s="37"/>
      <c r="AO1153" s="37"/>
      <c r="AP1153" s="37"/>
      <c r="AQ1153" s="37"/>
      <c r="AR1153" s="37"/>
      <c r="AS1153" s="37"/>
      <c r="AT1153" s="37"/>
      <c r="AU1153" s="37"/>
      <c r="AV1153" s="37"/>
      <c r="AW1153" s="37"/>
      <c r="AX1153" s="37"/>
      <c r="AY1153" s="37"/>
      <c r="AZ1153" s="37"/>
      <c r="BA1153" s="37"/>
      <c r="BB1153" s="37"/>
      <c r="BC1153" s="37"/>
      <c r="BD1153" s="37"/>
      <c r="BE1153" s="37"/>
      <c r="BF1153" s="37"/>
      <c r="BG1153" s="37"/>
      <c r="BH1153" s="37"/>
      <c r="BI1153" s="37"/>
      <c r="BJ1153" s="37"/>
      <c r="BK1153" s="37"/>
      <c r="BL1153" s="37"/>
      <c r="BM1153" s="37"/>
      <c r="BN1153" s="37"/>
      <c r="BO1153" s="37"/>
      <c r="BP1153" s="37"/>
      <c r="BQ1153" s="37"/>
      <c r="BR1153" s="37"/>
      <c r="BS1153" s="37"/>
      <c r="BT1153" s="37"/>
      <c r="BU1153" s="37"/>
      <c r="BV1153" s="37"/>
      <c r="BW1153" s="37"/>
      <c r="BX1153" s="37"/>
      <c r="BY1153" s="37"/>
      <c r="BZ1153" s="37"/>
      <c r="CA1153" s="37"/>
      <c r="CB1153" s="37"/>
      <c r="CC1153" s="37"/>
      <c r="CD1153" s="37"/>
      <c r="CE1153" s="37"/>
      <c r="CF1153" s="37"/>
      <c r="CG1153" s="37"/>
      <c r="CH1153" s="37"/>
      <c r="CI1153" s="37"/>
      <c r="CJ1153" s="37"/>
      <c r="CK1153" s="37"/>
      <c r="CL1153" s="37"/>
      <c r="CM1153" s="37"/>
      <c r="CN1153" s="37"/>
      <c r="CO1153" s="37"/>
      <c r="CP1153" s="37"/>
      <c r="CQ1153" s="37"/>
      <c r="CR1153" s="37"/>
      <c r="CS1153" s="37"/>
      <c r="CT1153" s="37"/>
      <c r="CU1153" s="37"/>
      <c r="CV1153" s="37"/>
      <c r="CW1153" s="37"/>
      <c r="CX1153" s="37"/>
      <c r="CY1153" s="37"/>
      <c r="CZ1153" s="37"/>
      <c r="DA1153" s="37"/>
      <c r="DB1153" s="37"/>
      <c r="DC1153" s="37"/>
      <c r="DD1153" s="37"/>
      <c r="DE1153" s="37"/>
      <c r="DF1153" s="37"/>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c r="EM1153" s="37"/>
      <c r="EN1153" s="37"/>
      <c r="EO1153" s="37"/>
      <c r="EP1153" s="37"/>
      <c r="EQ1153" s="37"/>
      <c r="ER1153" s="37"/>
      <c r="ES1153" s="37"/>
      <c r="ET1153" s="37"/>
      <c r="EU1153" s="37"/>
      <c r="EV1153" s="37"/>
      <c r="EW1153" s="37"/>
      <c r="EX1153" s="37"/>
      <c r="EY1153" s="37"/>
      <c r="EZ1153" s="37"/>
      <c r="FA1153" s="37"/>
      <c r="FB1153" s="37"/>
      <c r="FC1153" s="37"/>
      <c r="FD1153" s="37"/>
      <c r="FE1153" s="37"/>
      <c r="FF1153" s="37"/>
      <c r="FG1153" s="37"/>
      <c r="FH1153" s="37"/>
      <c r="FI1153" s="37"/>
      <c r="FJ1153" s="37"/>
      <c r="FK1153" s="37"/>
      <c r="FL1153" s="37"/>
      <c r="FM1153" s="37"/>
      <c r="FN1153" s="37"/>
      <c r="FO1153" s="37"/>
      <c r="FP1153" s="37"/>
      <c r="FQ1153" s="37"/>
      <c r="FR1153" s="37"/>
      <c r="FS1153" s="37"/>
      <c r="FT1153" s="37"/>
      <c r="FU1153" s="37"/>
      <c r="FV1153" s="37"/>
      <c r="FW1153" s="37"/>
      <c r="FX1153" s="37"/>
      <c r="FY1153" s="37"/>
      <c r="FZ1153" s="37"/>
      <c r="GA1153" s="37"/>
      <c r="GB1153" s="37"/>
      <c r="GC1153" s="37"/>
      <c r="GD1153" s="37"/>
      <c r="GE1153" s="37"/>
      <c r="GF1153" s="37"/>
      <c r="GG1153" s="37"/>
      <c r="GH1153" s="37"/>
      <c r="GI1153" s="37"/>
      <c r="GJ1153" s="37"/>
      <c r="GK1153" s="37"/>
      <c r="GL1153" s="37"/>
      <c r="GM1153" s="37"/>
      <c r="GN1153" s="37"/>
      <c r="GO1153" s="37"/>
      <c r="GP1153" s="37"/>
      <c r="GQ1153" s="37"/>
      <c r="GR1153" s="37"/>
      <c r="GS1153" s="37"/>
      <c r="GT1153" s="37"/>
      <c r="GU1153" s="37"/>
      <c r="GV1153" s="37"/>
      <c r="GW1153" s="37"/>
      <c r="GX1153" s="37"/>
      <c r="GY1153" s="37"/>
      <c r="GZ1153" s="37"/>
      <c r="HA1153" s="37"/>
    </row>
    <row r="1154" spans="1:209" s="39" customFormat="1" x14ac:dyDescent="0.25">
      <c r="A1154" s="50"/>
      <c r="B1154" s="124"/>
      <c r="C1154" s="125"/>
      <c r="D1154" s="20"/>
      <c r="E1154" s="20"/>
      <c r="F1154" s="20"/>
      <c r="G1154" s="37"/>
      <c r="H1154" s="37"/>
      <c r="I1154" s="37"/>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37"/>
      <c r="AN1154" s="37"/>
      <c r="AO1154" s="37"/>
      <c r="AP1154" s="37"/>
      <c r="AQ1154" s="37"/>
      <c r="AR1154" s="37"/>
      <c r="AS1154" s="37"/>
      <c r="AT1154" s="37"/>
      <c r="AU1154" s="37"/>
      <c r="AV1154" s="37"/>
      <c r="AW1154" s="37"/>
      <c r="AX1154" s="37"/>
      <c r="AY1154" s="37"/>
      <c r="AZ1154" s="37"/>
      <c r="BA1154" s="37"/>
      <c r="BB1154" s="37"/>
      <c r="BC1154" s="37"/>
      <c r="BD1154" s="37"/>
      <c r="BE1154" s="37"/>
      <c r="BF1154" s="37"/>
      <c r="BG1154" s="37"/>
      <c r="BH1154" s="37"/>
      <c r="BI1154" s="37"/>
      <c r="BJ1154" s="37"/>
      <c r="BK1154" s="37"/>
      <c r="BL1154" s="37"/>
      <c r="BM1154" s="37"/>
      <c r="BN1154" s="37"/>
      <c r="BO1154" s="37"/>
      <c r="BP1154" s="37"/>
      <c r="BQ1154" s="37"/>
      <c r="BR1154" s="37"/>
      <c r="BS1154" s="37"/>
      <c r="BT1154" s="37"/>
      <c r="BU1154" s="37"/>
      <c r="BV1154" s="37"/>
      <c r="BW1154" s="37"/>
      <c r="BX1154" s="37"/>
      <c r="BY1154" s="37"/>
      <c r="BZ1154" s="37"/>
      <c r="CA1154" s="37"/>
      <c r="CB1154" s="37"/>
      <c r="CC1154" s="37"/>
      <c r="CD1154" s="37"/>
      <c r="CE1154" s="37"/>
      <c r="CF1154" s="37"/>
      <c r="CG1154" s="37"/>
      <c r="CH1154" s="37"/>
      <c r="CI1154" s="37"/>
      <c r="CJ1154" s="37"/>
      <c r="CK1154" s="37"/>
      <c r="CL1154" s="37"/>
      <c r="CM1154" s="37"/>
      <c r="CN1154" s="37"/>
      <c r="CO1154" s="37"/>
      <c r="CP1154" s="37"/>
      <c r="CQ1154" s="37"/>
      <c r="CR1154" s="37"/>
      <c r="CS1154" s="37"/>
      <c r="CT1154" s="37"/>
      <c r="CU1154" s="37"/>
      <c r="CV1154" s="37"/>
      <c r="CW1154" s="37"/>
      <c r="CX1154" s="37"/>
      <c r="CY1154" s="37"/>
      <c r="CZ1154" s="37"/>
      <c r="DA1154" s="37"/>
      <c r="DB1154" s="37"/>
      <c r="DC1154" s="37"/>
      <c r="DD1154" s="37"/>
      <c r="DE1154" s="37"/>
      <c r="DF1154" s="37"/>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c r="EM1154" s="37"/>
      <c r="EN1154" s="37"/>
      <c r="EO1154" s="37"/>
      <c r="EP1154" s="37"/>
      <c r="EQ1154" s="37"/>
      <c r="ER1154" s="37"/>
      <c r="ES1154" s="37"/>
      <c r="ET1154" s="37"/>
      <c r="EU1154" s="37"/>
      <c r="EV1154" s="37"/>
      <c r="EW1154" s="37"/>
      <c r="EX1154" s="37"/>
      <c r="EY1154" s="37"/>
      <c r="EZ1154" s="37"/>
      <c r="FA1154" s="37"/>
      <c r="FB1154" s="37"/>
      <c r="FC1154" s="37"/>
      <c r="FD1154" s="37"/>
      <c r="FE1154" s="37"/>
      <c r="FF1154" s="37"/>
      <c r="FG1154" s="37"/>
      <c r="FH1154" s="37"/>
      <c r="FI1154" s="37"/>
      <c r="FJ1154" s="37"/>
      <c r="FK1154" s="37"/>
      <c r="FL1154" s="37"/>
      <c r="FM1154" s="37"/>
      <c r="FN1154" s="37"/>
      <c r="FO1154" s="37"/>
      <c r="FP1154" s="37"/>
      <c r="FQ1154" s="37"/>
      <c r="FR1154" s="37"/>
      <c r="FS1154" s="37"/>
      <c r="FT1154" s="37"/>
      <c r="FU1154" s="37"/>
      <c r="FV1154" s="37"/>
      <c r="FW1154" s="37"/>
      <c r="FX1154" s="37"/>
      <c r="FY1154" s="37"/>
      <c r="FZ1154" s="37"/>
      <c r="GA1154" s="37"/>
      <c r="GB1154" s="37"/>
      <c r="GC1154" s="37"/>
      <c r="GD1154" s="37"/>
      <c r="GE1154" s="37"/>
      <c r="GF1154" s="37"/>
      <c r="GG1154" s="37"/>
      <c r="GH1154" s="37"/>
      <c r="GI1154" s="37"/>
      <c r="GJ1154" s="37"/>
      <c r="GK1154" s="37"/>
      <c r="GL1154" s="37"/>
      <c r="GM1154" s="37"/>
      <c r="GN1154" s="37"/>
      <c r="GO1154" s="37"/>
      <c r="GP1154" s="37"/>
      <c r="GQ1154" s="37"/>
      <c r="GR1154" s="37"/>
      <c r="GS1154" s="37"/>
      <c r="GT1154" s="37"/>
      <c r="GU1154" s="37"/>
      <c r="GV1154" s="37"/>
      <c r="GW1154" s="37"/>
      <c r="GX1154" s="37"/>
      <c r="GY1154" s="37"/>
      <c r="GZ1154" s="37"/>
      <c r="HA1154" s="37"/>
    </row>
    <row r="1155" spans="1:209" s="39" customFormat="1" x14ac:dyDescent="0.25">
      <c r="A1155" s="50"/>
      <c r="B1155" s="124"/>
      <c r="C1155" s="125"/>
      <c r="D1155" s="20"/>
      <c r="E1155" s="20"/>
      <c r="F1155" s="20"/>
      <c r="G1155" s="37"/>
      <c r="H1155" s="37"/>
      <c r="I1155" s="37"/>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37"/>
      <c r="AN1155" s="37"/>
      <c r="AO1155" s="37"/>
      <c r="AP1155" s="37"/>
      <c r="AQ1155" s="37"/>
      <c r="AR1155" s="37"/>
      <c r="AS1155" s="37"/>
      <c r="AT1155" s="37"/>
      <c r="AU1155" s="37"/>
      <c r="AV1155" s="37"/>
      <c r="AW1155" s="37"/>
      <c r="AX1155" s="37"/>
      <c r="AY1155" s="37"/>
      <c r="AZ1155" s="37"/>
      <c r="BA1155" s="37"/>
      <c r="BB1155" s="37"/>
      <c r="BC1155" s="37"/>
      <c r="BD1155" s="37"/>
      <c r="BE1155" s="37"/>
      <c r="BF1155" s="37"/>
      <c r="BG1155" s="37"/>
      <c r="BH1155" s="37"/>
      <c r="BI1155" s="37"/>
      <c r="BJ1155" s="37"/>
      <c r="BK1155" s="37"/>
      <c r="BL1155" s="37"/>
      <c r="BM1155" s="37"/>
      <c r="BN1155" s="37"/>
      <c r="BO1155" s="37"/>
      <c r="BP1155" s="37"/>
      <c r="BQ1155" s="37"/>
      <c r="BR1155" s="37"/>
      <c r="BS1155" s="37"/>
      <c r="BT1155" s="37"/>
      <c r="BU1155" s="37"/>
      <c r="BV1155" s="37"/>
      <c r="BW1155" s="37"/>
      <c r="BX1155" s="37"/>
      <c r="BY1155" s="37"/>
      <c r="BZ1155" s="37"/>
      <c r="CA1155" s="37"/>
      <c r="CB1155" s="37"/>
      <c r="CC1155" s="37"/>
      <c r="CD1155" s="37"/>
      <c r="CE1155" s="37"/>
      <c r="CF1155" s="37"/>
      <c r="CG1155" s="3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c r="EM1155" s="37"/>
      <c r="EN1155" s="37"/>
      <c r="EO1155" s="37"/>
      <c r="EP1155" s="37"/>
      <c r="EQ1155" s="37"/>
      <c r="ER1155" s="37"/>
      <c r="ES1155" s="37"/>
      <c r="ET1155" s="37"/>
      <c r="EU1155" s="37"/>
      <c r="EV1155" s="37"/>
      <c r="EW1155" s="37"/>
      <c r="EX1155" s="37"/>
      <c r="EY1155" s="37"/>
      <c r="EZ1155" s="37"/>
      <c r="FA1155" s="37"/>
      <c r="FB1155" s="37"/>
      <c r="FC1155" s="37"/>
      <c r="FD1155" s="37"/>
      <c r="FE1155" s="37"/>
      <c r="FF1155" s="37"/>
      <c r="FG1155" s="37"/>
      <c r="FH1155" s="37"/>
      <c r="FI1155" s="37"/>
      <c r="FJ1155" s="37"/>
      <c r="FK1155" s="37"/>
      <c r="FL1155" s="37"/>
      <c r="FM1155" s="37"/>
      <c r="FN1155" s="37"/>
      <c r="FO1155" s="37"/>
      <c r="FP1155" s="37"/>
      <c r="FQ1155" s="37"/>
      <c r="FR1155" s="37"/>
      <c r="FS1155" s="37"/>
      <c r="FT1155" s="37"/>
      <c r="FU1155" s="37"/>
      <c r="FV1155" s="37"/>
      <c r="FW1155" s="37"/>
      <c r="FX1155" s="37"/>
      <c r="FY1155" s="37"/>
      <c r="FZ1155" s="37"/>
      <c r="GA1155" s="37"/>
      <c r="GB1155" s="37"/>
      <c r="GC1155" s="37"/>
      <c r="GD1155" s="37"/>
      <c r="GE1155" s="37"/>
      <c r="GF1155" s="37"/>
      <c r="GG1155" s="37"/>
      <c r="GH1155" s="37"/>
      <c r="GI1155" s="37"/>
      <c r="GJ1155" s="37"/>
      <c r="GK1155" s="37"/>
      <c r="GL1155" s="37"/>
      <c r="GM1155" s="37"/>
      <c r="GN1155" s="37"/>
      <c r="GO1155" s="37"/>
      <c r="GP1155" s="37"/>
      <c r="GQ1155" s="37"/>
      <c r="GR1155" s="37"/>
      <c r="GS1155" s="37"/>
      <c r="GT1155" s="37"/>
      <c r="GU1155" s="37"/>
      <c r="GV1155" s="37"/>
      <c r="GW1155" s="37"/>
      <c r="GX1155" s="37"/>
      <c r="GY1155" s="37"/>
      <c r="GZ1155" s="37"/>
      <c r="HA1155" s="37"/>
    </row>
    <row r="1156" spans="1:209" s="39" customFormat="1" x14ac:dyDescent="0.25">
      <c r="A1156" s="50"/>
      <c r="B1156" s="124"/>
      <c r="C1156" s="125"/>
      <c r="D1156" s="20"/>
      <c r="E1156" s="20"/>
      <c r="F1156" s="20"/>
      <c r="G1156" s="37"/>
      <c r="H1156" s="37"/>
      <c r="I1156" s="37"/>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c r="FJ1156" s="37"/>
      <c r="FK1156" s="37"/>
      <c r="FL1156" s="37"/>
      <c r="FM1156" s="37"/>
      <c r="FN1156" s="37"/>
      <c r="FO1156" s="37"/>
      <c r="FP1156" s="37"/>
      <c r="FQ1156" s="37"/>
      <c r="FR1156" s="37"/>
      <c r="FS1156" s="37"/>
      <c r="FT1156" s="37"/>
      <c r="FU1156" s="37"/>
      <c r="FV1156" s="37"/>
      <c r="FW1156" s="37"/>
      <c r="FX1156" s="37"/>
      <c r="FY1156" s="37"/>
      <c r="FZ1156" s="37"/>
      <c r="GA1156" s="37"/>
      <c r="GB1156" s="37"/>
      <c r="GC1156" s="37"/>
      <c r="GD1156" s="37"/>
      <c r="GE1156" s="37"/>
      <c r="GF1156" s="37"/>
      <c r="GG1156" s="37"/>
      <c r="GH1156" s="37"/>
      <c r="GI1156" s="37"/>
      <c r="GJ1156" s="37"/>
      <c r="GK1156" s="37"/>
      <c r="GL1156" s="37"/>
      <c r="GM1156" s="37"/>
      <c r="GN1156" s="37"/>
      <c r="GO1156" s="37"/>
      <c r="GP1156" s="37"/>
      <c r="GQ1156" s="37"/>
      <c r="GR1156" s="37"/>
      <c r="GS1156" s="37"/>
      <c r="GT1156" s="37"/>
      <c r="GU1156" s="37"/>
      <c r="GV1156" s="37"/>
      <c r="GW1156" s="37"/>
      <c r="GX1156" s="37"/>
      <c r="GY1156" s="37"/>
      <c r="GZ1156" s="37"/>
      <c r="HA1156" s="37"/>
    </row>
    <row r="1157" spans="1:209" s="39" customFormat="1" x14ac:dyDescent="0.25">
      <c r="A1157" s="50"/>
      <c r="B1157" s="124"/>
      <c r="C1157" s="125"/>
      <c r="D1157" s="20"/>
      <c r="E1157" s="20"/>
      <c r="F1157" s="20"/>
      <c r="G1157" s="37"/>
      <c r="H1157" s="37"/>
      <c r="I1157" s="37"/>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37"/>
      <c r="AP1157" s="37"/>
      <c r="AQ1157" s="37"/>
      <c r="AR1157" s="37"/>
      <c r="AS1157" s="37"/>
      <c r="AT1157" s="37"/>
      <c r="AU1157" s="37"/>
      <c r="AV1157" s="37"/>
      <c r="AW1157" s="37"/>
      <c r="AX1157" s="37"/>
      <c r="AY1157" s="37"/>
      <c r="AZ1157" s="37"/>
      <c r="BA1157" s="37"/>
      <c r="BB1157" s="37"/>
      <c r="BC1157" s="37"/>
      <c r="BD1157" s="37"/>
      <c r="BE1157" s="37"/>
      <c r="BF1157" s="37"/>
      <c r="BG1157" s="37"/>
      <c r="BH1157" s="37"/>
      <c r="BI1157" s="37"/>
      <c r="BJ1157" s="37"/>
      <c r="BK1157" s="37"/>
      <c r="BL1157" s="37"/>
      <c r="BM1157" s="37"/>
      <c r="BN1157" s="37"/>
      <c r="BO1157" s="37"/>
      <c r="BP1157" s="37"/>
      <c r="BQ1157" s="37"/>
      <c r="BR1157" s="37"/>
      <c r="BS1157" s="37"/>
      <c r="BT1157" s="37"/>
      <c r="BU1157" s="37"/>
      <c r="BV1157" s="37"/>
      <c r="BW1157" s="37"/>
      <c r="BX1157" s="37"/>
      <c r="BY1157" s="37"/>
      <c r="BZ1157" s="37"/>
      <c r="CA1157" s="37"/>
      <c r="CB1157" s="37"/>
      <c r="CC1157" s="37"/>
      <c r="CD1157" s="37"/>
      <c r="CE1157" s="37"/>
      <c r="CF1157" s="37"/>
      <c r="CG1157" s="37"/>
      <c r="CH1157" s="37"/>
      <c r="CI1157" s="37"/>
      <c r="CJ1157" s="37"/>
      <c r="CK1157" s="37"/>
      <c r="CL1157" s="37"/>
      <c r="CM1157" s="37"/>
      <c r="CN1157" s="37"/>
      <c r="CO1157" s="37"/>
      <c r="CP1157" s="37"/>
      <c r="CQ1157" s="37"/>
      <c r="CR1157" s="37"/>
      <c r="CS1157" s="37"/>
      <c r="CT1157" s="37"/>
      <c r="CU1157" s="37"/>
      <c r="CV1157" s="37"/>
      <c r="CW1157" s="37"/>
      <c r="CX1157" s="37"/>
      <c r="CY1157" s="37"/>
      <c r="CZ1157" s="37"/>
      <c r="DA1157" s="37"/>
      <c r="DB1157" s="37"/>
      <c r="DC1157" s="37"/>
      <c r="DD1157" s="37"/>
      <c r="DE1157" s="37"/>
      <c r="DF1157" s="37"/>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c r="EM1157" s="37"/>
      <c r="EN1157" s="37"/>
      <c r="EO1157" s="37"/>
      <c r="EP1157" s="37"/>
      <c r="EQ1157" s="37"/>
      <c r="ER1157" s="37"/>
      <c r="ES1157" s="37"/>
      <c r="ET1157" s="37"/>
      <c r="EU1157" s="37"/>
      <c r="EV1157" s="37"/>
      <c r="EW1157" s="37"/>
      <c r="EX1157" s="37"/>
      <c r="EY1157" s="37"/>
      <c r="EZ1157" s="37"/>
      <c r="FA1157" s="37"/>
      <c r="FB1157" s="37"/>
      <c r="FC1157" s="37"/>
      <c r="FD1157" s="37"/>
      <c r="FE1157" s="37"/>
      <c r="FF1157" s="37"/>
      <c r="FG1157" s="37"/>
      <c r="FH1157" s="37"/>
      <c r="FI1157" s="37"/>
      <c r="FJ1157" s="37"/>
      <c r="FK1157" s="37"/>
      <c r="FL1157" s="37"/>
      <c r="FM1157" s="37"/>
      <c r="FN1157" s="37"/>
      <c r="FO1157" s="37"/>
      <c r="FP1157" s="37"/>
      <c r="FQ1157" s="37"/>
      <c r="FR1157" s="37"/>
      <c r="FS1157" s="37"/>
      <c r="FT1157" s="37"/>
      <c r="FU1157" s="37"/>
      <c r="FV1157" s="37"/>
      <c r="FW1157" s="37"/>
      <c r="FX1157" s="37"/>
      <c r="FY1157" s="37"/>
      <c r="FZ1157" s="37"/>
      <c r="GA1157" s="37"/>
      <c r="GB1157" s="37"/>
      <c r="GC1157" s="37"/>
      <c r="GD1157" s="37"/>
      <c r="GE1157" s="37"/>
      <c r="GF1157" s="37"/>
      <c r="GG1157" s="37"/>
      <c r="GH1157" s="37"/>
      <c r="GI1157" s="37"/>
      <c r="GJ1157" s="37"/>
      <c r="GK1157" s="37"/>
      <c r="GL1157" s="37"/>
      <c r="GM1157" s="37"/>
      <c r="GN1157" s="37"/>
      <c r="GO1157" s="37"/>
      <c r="GP1157" s="37"/>
      <c r="GQ1157" s="37"/>
      <c r="GR1157" s="37"/>
      <c r="GS1157" s="37"/>
      <c r="GT1157" s="37"/>
      <c r="GU1157" s="37"/>
      <c r="GV1157" s="37"/>
      <c r="GW1157" s="37"/>
      <c r="GX1157" s="37"/>
      <c r="GY1157" s="37"/>
      <c r="GZ1157" s="37"/>
      <c r="HA1157" s="37"/>
    </row>
    <row r="1158" spans="1:209" s="39" customFormat="1" x14ac:dyDescent="0.25">
      <c r="A1158" s="50"/>
      <c r="B1158" s="124"/>
      <c r="C1158" s="125"/>
      <c r="D1158" s="20"/>
      <c r="E1158" s="20"/>
      <c r="F1158" s="20"/>
      <c r="G1158" s="37"/>
      <c r="H1158" s="37"/>
      <c r="I1158" s="37"/>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37"/>
      <c r="AN1158" s="37"/>
      <c r="AO1158" s="37"/>
      <c r="AP1158" s="37"/>
      <c r="AQ1158" s="37"/>
      <c r="AR1158" s="37"/>
      <c r="AS1158" s="37"/>
      <c r="AT1158" s="37"/>
      <c r="AU1158" s="37"/>
      <c r="AV1158" s="37"/>
      <c r="AW1158" s="37"/>
      <c r="AX1158" s="37"/>
      <c r="AY1158" s="37"/>
      <c r="AZ1158" s="37"/>
      <c r="BA1158" s="37"/>
      <c r="BB1158" s="37"/>
      <c r="BC1158" s="37"/>
      <c r="BD1158" s="37"/>
      <c r="BE1158" s="37"/>
      <c r="BF1158" s="37"/>
      <c r="BG1158" s="37"/>
      <c r="BH1158" s="37"/>
      <c r="BI1158" s="37"/>
      <c r="BJ1158" s="37"/>
      <c r="BK1158" s="37"/>
      <c r="BL1158" s="37"/>
      <c r="BM1158" s="37"/>
      <c r="BN1158" s="37"/>
      <c r="BO1158" s="37"/>
      <c r="BP1158" s="37"/>
      <c r="BQ1158" s="37"/>
      <c r="BR1158" s="37"/>
      <c r="BS1158" s="37"/>
      <c r="BT1158" s="37"/>
      <c r="BU1158" s="37"/>
      <c r="BV1158" s="37"/>
      <c r="BW1158" s="37"/>
      <c r="BX1158" s="37"/>
      <c r="BY1158" s="37"/>
      <c r="BZ1158" s="37"/>
      <c r="CA1158" s="37"/>
      <c r="CB1158" s="37"/>
      <c r="CC1158" s="37"/>
      <c r="CD1158" s="37"/>
      <c r="CE1158" s="37"/>
      <c r="CF1158" s="37"/>
      <c r="CG1158" s="37"/>
      <c r="CH1158" s="37"/>
      <c r="CI1158" s="37"/>
      <c r="CJ1158" s="37"/>
      <c r="CK1158" s="37"/>
      <c r="CL1158" s="37"/>
      <c r="CM1158" s="37"/>
      <c r="CN1158" s="37"/>
      <c r="CO1158" s="37"/>
      <c r="CP1158" s="37"/>
      <c r="CQ1158" s="37"/>
      <c r="CR1158" s="37"/>
      <c r="CS1158" s="37"/>
      <c r="CT1158" s="37"/>
      <c r="CU1158" s="37"/>
      <c r="CV1158" s="37"/>
      <c r="CW1158" s="37"/>
      <c r="CX1158" s="37"/>
      <c r="CY1158" s="37"/>
      <c r="CZ1158" s="37"/>
      <c r="DA1158" s="37"/>
      <c r="DB1158" s="37"/>
      <c r="DC1158" s="37"/>
      <c r="DD1158" s="37"/>
      <c r="DE1158" s="37"/>
      <c r="DF1158" s="37"/>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c r="EM1158" s="37"/>
      <c r="EN1158" s="37"/>
      <c r="EO1158" s="37"/>
      <c r="EP1158" s="37"/>
      <c r="EQ1158" s="37"/>
      <c r="ER1158" s="37"/>
      <c r="ES1158" s="37"/>
      <c r="ET1158" s="37"/>
      <c r="EU1158" s="37"/>
      <c r="EV1158" s="37"/>
      <c r="EW1158" s="37"/>
      <c r="EX1158" s="37"/>
      <c r="EY1158" s="37"/>
      <c r="EZ1158" s="37"/>
      <c r="FA1158" s="37"/>
      <c r="FB1158" s="37"/>
      <c r="FC1158" s="37"/>
      <c r="FD1158" s="37"/>
      <c r="FE1158" s="37"/>
      <c r="FF1158" s="37"/>
      <c r="FG1158" s="37"/>
      <c r="FH1158" s="37"/>
      <c r="FI1158" s="37"/>
      <c r="FJ1158" s="37"/>
      <c r="FK1158" s="37"/>
      <c r="FL1158" s="37"/>
      <c r="FM1158" s="37"/>
      <c r="FN1158" s="37"/>
      <c r="FO1158" s="37"/>
      <c r="FP1158" s="37"/>
      <c r="FQ1158" s="37"/>
      <c r="FR1158" s="37"/>
      <c r="FS1158" s="37"/>
      <c r="FT1158" s="37"/>
      <c r="FU1158" s="37"/>
      <c r="FV1158" s="37"/>
      <c r="FW1158" s="37"/>
      <c r="FX1158" s="37"/>
      <c r="FY1158" s="37"/>
      <c r="FZ1158" s="37"/>
      <c r="GA1158" s="37"/>
      <c r="GB1158" s="37"/>
      <c r="GC1158" s="37"/>
      <c r="GD1158" s="37"/>
      <c r="GE1158" s="37"/>
      <c r="GF1158" s="37"/>
      <c r="GG1158" s="37"/>
      <c r="GH1158" s="37"/>
      <c r="GI1158" s="37"/>
      <c r="GJ1158" s="37"/>
      <c r="GK1158" s="37"/>
      <c r="GL1158" s="37"/>
      <c r="GM1158" s="37"/>
      <c r="GN1158" s="37"/>
      <c r="GO1158" s="37"/>
      <c r="GP1158" s="37"/>
      <c r="GQ1158" s="37"/>
      <c r="GR1158" s="37"/>
      <c r="GS1158" s="37"/>
      <c r="GT1158" s="37"/>
      <c r="GU1158" s="37"/>
      <c r="GV1158" s="37"/>
      <c r="GW1158" s="37"/>
      <c r="GX1158" s="37"/>
      <c r="GY1158" s="37"/>
      <c r="GZ1158" s="37"/>
      <c r="HA1158" s="37"/>
    </row>
    <row r="1159" spans="1:209" s="39" customFormat="1" x14ac:dyDescent="0.25">
      <c r="A1159" s="50"/>
      <c r="B1159" s="124"/>
      <c r="C1159" s="125"/>
      <c r="D1159" s="20"/>
      <c r="E1159" s="20"/>
      <c r="F1159" s="20"/>
      <c r="G1159" s="37"/>
      <c r="H1159" s="37"/>
      <c r="I1159" s="37"/>
      <c r="J1159" s="37"/>
      <c r="K1159" s="37"/>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37"/>
      <c r="AN1159" s="37"/>
      <c r="AO1159" s="37"/>
      <c r="AP1159" s="37"/>
      <c r="AQ1159" s="37"/>
      <c r="AR1159" s="37"/>
      <c r="AS1159" s="37"/>
      <c r="AT1159" s="37"/>
      <c r="AU1159" s="37"/>
      <c r="AV1159" s="37"/>
      <c r="AW1159" s="37"/>
      <c r="AX1159" s="37"/>
      <c r="AY1159" s="37"/>
      <c r="AZ1159" s="37"/>
      <c r="BA1159" s="37"/>
      <c r="BB1159" s="37"/>
      <c r="BC1159" s="37"/>
      <c r="BD1159" s="37"/>
      <c r="BE1159" s="37"/>
      <c r="BF1159" s="37"/>
      <c r="BG1159" s="37"/>
      <c r="BH1159" s="37"/>
      <c r="BI1159" s="37"/>
      <c r="BJ1159" s="37"/>
      <c r="BK1159" s="37"/>
      <c r="BL1159" s="37"/>
      <c r="BM1159" s="37"/>
      <c r="BN1159" s="37"/>
      <c r="BO1159" s="37"/>
      <c r="BP1159" s="37"/>
      <c r="BQ1159" s="37"/>
      <c r="BR1159" s="37"/>
      <c r="BS1159" s="37"/>
      <c r="BT1159" s="37"/>
      <c r="BU1159" s="37"/>
      <c r="BV1159" s="37"/>
      <c r="BW1159" s="37"/>
      <c r="BX1159" s="37"/>
      <c r="BY1159" s="37"/>
      <c r="BZ1159" s="37"/>
      <c r="CA1159" s="37"/>
      <c r="CB1159" s="37"/>
      <c r="CC1159" s="37"/>
      <c r="CD1159" s="37"/>
      <c r="CE1159" s="37"/>
      <c r="CF1159" s="37"/>
      <c r="CG1159" s="37"/>
      <c r="CH1159" s="37"/>
      <c r="CI1159" s="37"/>
      <c r="CJ1159" s="37"/>
      <c r="CK1159" s="37"/>
      <c r="CL1159" s="37"/>
      <c r="CM1159" s="37"/>
      <c r="CN1159" s="37"/>
      <c r="CO1159" s="37"/>
      <c r="CP1159" s="37"/>
      <c r="CQ1159" s="37"/>
      <c r="CR1159" s="37"/>
      <c r="CS1159" s="37"/>
      <c r="CT1159" s="37"/>
      <c r="CU1159" s="37"/>
      <c r="CV1159" s="37"/>
      <c r="CW1159" s="37"/>
      <c r="CX1159" s="37"/>
      <c r="CY1159" s="37"/>
      <c r="CZ1159" s="37"/>
      <c r="DA1159" s="37"/>
      <c r="DB1159" s="37"/>
      <c r="DC1159" s="37"/>
      <c r="DD1159" s="37"/>
      <c r="DE1159" s="37"/>
      <c r="DF1159" s="37"/>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c r="EM1159" s="37"/>
      <c r="EN1159" s="37"/>
      <c r="EO1159" s="37"/>
      <c r="EP1159" s="37"/>
      <c r="EQ1159" s="37"/>
      <c r="ER1159" s="37"/>
      <c r="ES1159" s="37"/>
      <c r="ET1159" s="37"/>
      <c r="EU1159" s="37"/>
      <c r="EV1159" s="37"/>
      <c r="EW1159" s="37"/>
      <c r="EX1159" s="37"/>
      <c r="EY1159" s="37"/>
      <c r="EZ1159" s="37"/>
      <c r="FA1159" s="37"/>
      <c r="FB1159" s="37"/>
      <c r="FC1159" s="37"/>
      <c r="FD1159" s="37"/>
      <c r="FE1159" s="37"/>
      <c r="FF1159" s="37"/>
      <c r="FG1159" s="37"/>
      <c r="FH1159" s="37"/>
      <c r="FI1159" s="37"/>
      <c r="FJ1159" s="37"/>
      <c r="FK1159" s="37"/>
      <c r="FL1159" s="37"/>
      <c r="FM1159" s="37"/>
      <c r="FN1159" s="37"/>
      <c r="FO1159" s="37"/>
      <c r="FP1159" s="37"/>
      <c r="FQ1159" s="37"/>
      <c r="FR1159" s="37"/>
      <c r="FS1159" s="37"/>
      <c r="FT1159" s="37"/>
      <c r="FU1159" s="37"/>
      <c r="FV1159" s="37"/>
      <c r="FW1159" s="37"/>
      <c r="FX1159" s="37"/>
      <c r="FY1159" s="37"/>
      <c r="FZ1159" s="37"/>
      <c r="GA1159" s="37"/>
      <c r="GB1159" s="37"/>
      <c r="GC1159" s="37"/>
      <c r="GD1159" s="37"/>
      <c r="GE1159" s="37"/>
      <c r="GF1159" s="37"/>
      <c r="GG1159" s="37"/>
      <c r="GH1159" s="37"/>
      <c r="GI1159" s="37"/>
      <c r="GJ1159" s="37"/>
      <c r="GK1159" s="37"/>
      <c r="GL1159" s="37"/>
      <c r="GM1159" s="37"/>
      <c r="GN1159" s="37"/>
      <c r="GO1159" s="37"/>
      <c r="GP1159" s="37"/>
      <c r="GQ1159" s="37"/>
      <c r="GR1159" s="37"/>
      <c r="GS1159" s="37"/>
      <c r="GT1159" s="37"/>
      <c r="GU1159" s="37"/>
      <c r="GV1159" s="37"/>
      <c r="GW1159" s="37"/>
      <c r="GX1159" s="37"/>
      <c r="GY1159" s="37"/>
      <c r="GZ1159" s="37"/>
      <c r="HA1159" s="37"/>
    </row>
    <row r="1160" spans="1:209" s="39" customFormat="1" x14ac:dyDescent="0.25">
      <c r="A1160" s="50"/>
      <c r="B1160" s="124"/>
      <c r="C1160" s="125"/>
      <c r="D1160" s="20"/>
      <c r="E1160" s="20"/>
      <c r="F1160" s="20"/>
      <c r="G1160" s="37"/>
      <c r="H1160" s="37"/>
      <c r="I1160" s="37"/>
      <c r="J1160" s="37"/>
      <c r="K1160" s="37"/>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37"/>
      <c r="AN1160" s="37"/>
      <c r="AO1160" s="37"/>
      <c r="AP1160" s="37"/>
      <c r="AQ1160" s="37"/>
      <c r="AR1160" s="37"/>
      <c r="AS1160" s="37"/>
      <c r="AT1160" s="37"/>
      <c r="AU1160" s="37"/>
      <c r="AV1160" s="37"/>
      <c r="AW1160" s="37"/>
      <c r="AX1160" s="37"/>
      <c r="AY1160" s="37"/>
      <c r="AZ1160" s="37"/>
      <c r="BA1160" s="37"/>
      <c r="BB1160" s="37"/>
      <c r="BC1160" s="37"/>
      <c r="BD1160" s="37"/>
      <c r="BE1160" s="37"/>
      <c r="BF1160" s="37"/>
      <c r="BG1160" s="37"/>
      <c r="BH1160" s="37"/>
      <c r="BI1160" s="37"/>
      <c r="BJ1160" s="37"/>
      <c r="BK1160" s="37"/>
      <c r="BL1160" s="37"/>
      <c r="BM1160" s="37"/>
      <c r="BN1160" s="37"/>
      <c r="BO1160" s="37"/>
      <c r="BP1160" s="37"/>
      <c r="BQ1160" s="37"/>
      <c r="BR1160" s="37"/>
      <c r="BS1160" s="37"/>
      <c r="BT1160" s="37"/>
      <c r="BU1160" s="37"/>
      <c r="BV1160" s="37"/>
      <c r="BW1160" s="37"/>
      <c r="BX1160" s="37"/>
      <c r="BY1160" s="37"/>
      <c r="BZ1160" s="37"/>
      <c r="CA1160" s="37"/>
      <c r="CB1160" s="37"/>
      <c r="CC1160" s="37"/>
      <c r="CD1160" s="37"/>
      <c r="CE1160" s="37"/>
      <c r="CF1160" s="37"/>
      <c r="CG1160" s="37"/>
      <c r="CH1160" s="37"/>
      <c r="CI1160" s="37"/>
      <c r="CJ1160" s="37"/>
      <c r="CK1160" s="37"/>
      <c r="CL1160" s="37"/>
      <c r="CM1160" s="37"/>
      <c r="CN1160" s="37"/>
      <c r="CO1160" s="37"/>
      <c r="CP1160" s="37"/>
      <c r="CQ1160" s="37"/>
      <c r="CR1160" s="37"/>
      <c r="CS1160" s="37"/>
      <c r="CT1160" s="37"/>
      <c r="CU1160" s="37"/>
      <c r="CV1160" s="37"/>
      <c r="CW1160" s="37"/>
      <c r="CX1160" s="37"/>
      <c r="CY1160" s="37"/>
      <c r="CZ1160" s="37"/>
      <c r="DA1160" s="37"/>
      <c r="DB1160" s="37"/>
      <c r="DC1160" s="37"/>
      <c r="DD1160" s="37"/>
      <c r="DE1160" s="37"/>
      <c r="DF1160" s="37"/>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c r="EM1160" s="37"/>
      <c r="EN1160" s="37"/>
      <c r="EO1160" s="37"/>
      <c r="EP1160" s="37"/>
      <c r="EQ1160" s="37"/>
      <c r="ER1160" s="37"/>
      <c r="ES1160" s="37"/>
      <c r="ET1160" s="37"/>
      <c r="EU1160" s="37"/>
      <c r="EV1160" s="37"/>
      <c r="EW1160" s="37"/>
      <c r="EX1160" s="37"/>
      <c r="EY1160" s="37"/>
      <c r="EZ1160" s="37"/>
      <c r="FA1160" s="37"/>
      <c r="FB1160" s="37"/>
      <c r="FC1160" s="37"/>
      <c r="FD1160" s="37"/>
      <c r="FE1160" s="37"/>
      <c r="FF1160" s="37"/>
      <c r="FG1160" s="37"/>
      <c r="FH1160" s="37"/>
      <c r="FI1160" s="37"/>
      <c r="FJ1160" s="37"/>
      <c r="FK1160" s="37"/>
      <c r="FL1160" s="37"/>
      <c r="FM1160" s="37"/>
      <c r="FN1160" s="37"/>
      <c r="FO1160" s="37"/>
      <c r="FP1160" s="37"/>
      <c r="FQ1160" s="37"/>
      <c r="FR1160" s="37"/>
      <c r="FS1160" s="37"/>
      <c r="FT1160" s="37"/>
      <c r="FU1160" s="37"/>
      <c r="FV1160" s="37"/>
      <c r="FW1160" s="37"/>
      <c r="FX1160" s="37"/>
      <c r="FY1160" s="37"/>
      <c r="FZ1160" s="37"/>
      <c r="GA1160" s="37"/>
      <c r="GB1160" s="37"/>
      <c r="GC1160" s="37"/>
      <c r="GD1160" s="37"/>
      <c r="GE1160" s="37"/>
      <c r="GF1160" s="37"/>
      <c r="GG1160" s="37"/>
      <c r="GH1160" s="37"/>
      <c r="GI1160" s="37"/>
      <c r="GJ1160" s="37"/>
      <c r="GK1160" s="37"/>
      <c r="GL1160" s="37"/>
      <c r="GM1160" s="37"/>
      <c r="GN1160" s="37"/>
      <c r="GO1160" s="37"/>
      <c r="GP1160" s="37"/>
      <c r="GQ1160" s="37"/>
      <c r="GR1160" s="37"/>
      <c r="GS1160" s="37"/>
      <c r="GT1160" s="37"/>
      <c r="GU1160" s="37"/>
      <c r="GV1160" s="37"/>
      <c r="GW1160" s="37"/>
      <c r="GX1160" s="37"/>
      <c r="GY1160" s="37"/>
      <c r="GZ1160" s="37"/>
      <c r="HA1160" s="37"/>
    </row>
    <row r="1161" spans="1:209" s="39" customFormat="1" x14ac:dyDescent="0.25">
      <c r="A1161" s="50"/>
      <c r="B1161" s="124"/>
      <c r="C1161" s="125"/>
      <c r="D1161" s="20"/>
      <c r="E1161" s="20"/>
      <c r="F1161" s="20"/>
      <c r="G1161" s="37"/>
      <c r="H1161" s="37"/>
      <c r="I1161" s="37"/>
      <c r="J1161" s="37"/>
      <c r="K1161" s="37"/>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37"/>
      <c r="AN1161" s="37"/>
      <c r="AO1161" s="37"/>
      <c r="AP1161" s="37"/>
      <c r="AQ1161" s="37"/>
      <c r="AR1161" s="37"/>
      <c r="AS1161" s="37"/>
      <c r="AT1161" s="37"/>
      <c r="AU1161" s="37"/>
      <c r="AV1161" s="37"/>
      <c r="AW1161" s="37"/>
      <c r="AX1161" s="37"/>
      <c r="AY1161" s="37"/>
      <c r="AZ1161" s="37"/>
      <c r="BA1161" s="37"/>
      <c r="BB1161" s="37"/>
      <c r="BC1161" s="37"/>
      <c r="BD1161" s="37"/>
      <c r="BE1161" s="37"/>
      <c r="BF1161" s="37"/>
      <c r="BG1161" s="37"/>
      <c r="BH1161" s="37"/>
      <c r="BI1161" s="37"/>
      <c r="BJ1161" s="37"/>
      <c r="BK1161" s="37"/>
      <c r="BL1161" s="37"/>
      <c r="BM1161" s="37"/>
      <c r="BN1161" s="37"/>
      <c r="BO1161" s="37"/>
      <c r="BP1161" s="37"/>
      <c r="BQ1161" s="37"/>
      <c r="BR1161" s="37"/>
      <c r="BS1161" s="37"/>
      <c r="BT1161" s="37"/>
      <c r="BU1161" s="37"/>
      <c r="BV1161" s="37"/>
      <c r="BW1161" s="37"/>
      <c r="BX1161" s="37"/>
      <c r="BY1161" s="37"/>
      <c r="BZ1161" s="37"/>
      <c r="CA1161" s="37"/>
      <c r="CB1161" s="37"/>
      <c r="CC1161" s="37"/>
      <c r="CD1161" s="37"/>
      <c r="CE1161" s="37"/>
      <c r="CF1161" s="37"/>
      <c r="CG1161" s="37"/>
      <c r="CH1161" s="37"/>
      <c r="CI1161" s="37"/>
      <c r="CJ1161" s="37"/>
      <c r="CK1161" s="37"/>
      <c r="CL1161" s="37"/>
      <c r="CM1161" s="37"/>
      <c r="CN1161" s="37"/>
      <c r="CO1161" s="37"/>
      <c r="CP1161" s="37"/>
      <c r="CQ1161" s="37"/>
      <c r="CR1161" s="37"/>
      <c r="CS1161" s="37"/>
      <c r="CT1161" s="37"/>
      <c r="CU1161" s="37"/>
      <c r="CV1161" s="37"/>
      <c r="CW1161" s="37"/>
      <c r="CX1161" s="37"/>
      <c r="CY1161" s="37"/>
      <c r="CZ1161" s="37"/>
      <c r="DA1161" s="37"/>
      <c r="DB1161" s="37"/>
      <c r="DC1161" s="37"/>
      <c r="DD1161" s="37"/>
      <c r="DE1161" s="37"/>
      <c r="DF1161" s="37"/>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c r="EM1161" s="37"/>
      <c r="EN1161" s="37"/>
      <c r="EO1161" s="37"/>
      <c r="EP1161" s="37"/>
      <c r="EQ1161" s="37"/>
      <c r="ER1161" s="37"/>
      <c r="ES1161" s="37"/>
      <c r="ET1161" s="37"/>
      <c r="EU1161" s="37"/>
      <c r="EV1161" s="37"/>
      <c r="EW1161" s="37"/>
      <c r="EX1161" s="37"/>
      <c r="EY1161" s="37"/>
      <c r="EZ1161" s="37"/>
      <c r="FA1161" s="37"/>
      <c r="FB1161" s="37"/>
      <c r="FC1161" s="37"/>
      <c r="FD1161" s="37"/>
      <c r="FE1161" s="37"/>
      <c r="FF1161" s="37"/>
      <c r="FG1161" s="37"/>
      <c r="FH1161" s="37"/>
      <c r="FI1161" s="37"/>
      <c r="FJ1161" s="37"/>
      <c r="FK1161" s="37"/>
      <c r="FL1161" s="37"/>
      <c r="FM1161" s="37"/>
      <c r="FN1161" s="37"/>
      <c r="FO1161" s="37"/>
      <c r="FP1161" s="37"/>
      <c r="FQ1161" s="37"/>
      <c r="FR1161" s="37"/>
      <c r="FS1161" s="37"/>
      <c r="FT1161" s="37"/>
      <c r="FU1161" s="37"/>
      <c r="FV1161" s="37"/>
      <c r="FW1161" s="37"/>
      <c r="FX1161" s="37"/>
      <c r="FY1161" s="37"/>
      <c r="FZ1161" s="37"/>
      <c r="GA1161" s="37"/>
      <c r="GB1161" s="37"/>
      <c r="GC1161" s="37"/>
      <c r="GD1161" s="37"/>
      <c r="GE1161" s="37"/>
      <c r="GF1161" s="37"/>
      <c r="GG1161" s="37"/>
      <c r="GH1161" s="37"/>
      <c r="GI1161" s="37"/>
      <c r="GJ1161" s="37"/>
      <c r="GK1161" s="37"/>
      <c r="GL1161" s="37"/>
      <c r="GM1161" s="37"/>
      <c r="GN1161" s="37"/>
      <c r="GO1161" s="37"/>
      <c r="GP1161" s="37"/>
      <c r="GQ1161" s="37"/>
      <c r="GR1161" s="37"/>
      <c r="GS1161" s="37"/>
      <c r="GT1161" s="37"/>
      <c r="GU1161" s="37"/>
      <c r="GV1161" s="37"/>
      <c r="GW1161" s="37"/>
      <c r="GX1161" s="37"/>
      <c r="GY1161" s="37"/>
      <c r="GZ1161" s="37"/>
      <c r="HA1161" s="37"/>
    </row>
    <row r="1162" spans="1:209" s="39" customFormat="1" x14ac:dyDescent="0.25">
      <c r="A1162" s="50"/>
      <c r="B1162" s="124"/>
      <c r="C1162" s="125"/>
      <c r="D1162" s="20"/>
      <c r="E1162" s="20"/>
      <c r="F1162" s="20"/>
      <c r="G1162" s="37"/>
      <c r="H1162" s="37"/>
      <c r="I1162" s="37"/>
      <c r="J1162" s="37"/>
      <c r="K1162" s="37"/>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37"/>
      <c r="AN1162" s="37"/>
      <c r="AO1162" s="37"/>
      <c r="AP1162" s="37"/>
      <c r="AQ1162" s="37"/>
      <c r="AR1162" s="37"/>
      <c r="AS1162" s="37"/>
      <c r="AT1162" s="37"/>
      <c r="AU1162" s="37"/>
      <c r="AV1162" s="37"/>
      <c r="AW1162" s="37"/>
      <c r="AX1162" s="37"/>
      <c r="AY1162" s="37"/>
      <c r="AZ1162" s="37"/>
      <c r="BA1162" s="37"/>
      <c r="BB1162" s="37"/>
      <c r="BC1162" s="37"/>
      <c r="BD1162" s="37"/>
      <c r="BE1162" s="37"/>
      <c r="BF1162" s="37"/>
      <c r="BG1162" s="37"/>
      <c r="BH1162" s="37"/>
      <c r="BI1162" s="37"/>
      <c r="BJ1162" s="37"/>
      <c r="BK1162" s="37"/>
      <c r="BL1162" s="37"/>
      <c r="BM1162" s="37"/>
      <c r="BN1162" s="37"/>
      <c r="BO1162" s="37"/>
      <c r="BP1162" s="37"/>
      <c r="BQ1162" s="37"/>
      <c r="BR1162" s="37"/>
      <c r="BS1162" s="37"/>
      <c r="BT1162" s="37"/>
      <c r="BU1162" s="37"/>
      <c r="BV1162" s="37"/>
      <c r="BW1162" s="37"/>
      <c r="BX1162" s="37"/>
      <c r="BY1162" s="37"/>
      <c r="BZ1162" s="37"/>
      <c r="CA1162" s="37"/>
      <c r="CB1162" s="37"/>
      <c r="CC1162" s="37"/>
      <c r="CD1162" s="37"/>
      <c r="CE1162" s="37"/>
      <c r="CF1162" s="37"/>
      <c r="CG1162" s="37"/>
      <c r="CH1162" s="37"/>
      <c r="CI1162" s="37"/>
      <c r="CJ1162" s="37"/>
      <c r="CK1162" s="37"/>
      <c r="CL1162" s="37"/>
      <c r="CM1162" s="37"/>
      <c r="CN1162" s="37"/>
      <c r="CO1162" s="37"/>
      <c r="CP1162" s="37"/>
      <c r="CQ1162" s="37"/>
      <c r="CR1162" s="37"/>
      <c r="CS1162" s="37"/>
      <c r="CT1162" s="37"/>
      <c r="CU1162" s="37"/>
      <c r="CV1162" s="37"/>
      <c r="CW1162" s="37"/>
      <c r="CX1162" s="37"/>
      <c r="CY1162" s="37"/>
      <c r="CZ1162" s="37"/>
      <c r="DA1162" s="37"/>
      <c r="DB1162" s="37"/>
      <c r="DC1162" s="37"/>
      <c r="DD1162" s="37"/>
      <c r="DE1162" s="37"/>
      <c r="DF1162" s="37"/>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c r="EM1162" s="37"/>
      <c r="EN1162" s="37"/>
      <c r="EO1162" s="37"/>
      <c r="EP1162" s="37"/>
      <c r="EQ1162" s="37"/>
      <c r="ER1162" s="37"/>
      <c r="ES1162" s="37"/>
      <c r="ET1162" s="37"/>
      <c r="EU1162" s="37"/>
      <c r="EV1162" s="37"/>
      <c r="EW1162" s="37"/>
      <c r="EX1162" s="37"/>
      <c r="EY1162" s="37"/>
      <c r="EZ1162" s="37"/>
      <c r="FA1162" s="37"/>
      <c r="FB1162" s="37"/>
      <c r="FC1162" s="37"/>
      <c r="FD1162" s="37"/>
      <c r="FE1162" s="37"/>
      <c r="FF1162" s="37"/>
      <c r="FG1162" s="37"/>
      <c r="FH1162" s="37"/>
      <c r="FI1162" s="37"/>
      <c r="FJ1162" s="37"/>
      <c r="FK1162" s="37"/>
      <c r="FL1162" s="37"/>
      <c r="FM1162" s="37"/>
      <c r="FN1162" s="37"/>
      <c r="FO1162" s="37"/>
      <c r="FP1162" s="37"/>
      <c r="FQ1162" s="37"/>
      <c r="FR1162" s="37"/>
      <c r="FS1162" s="37"/>
      <c r="FT1162" s="37"/>
      <c r="FU1162" s="37"/>
      <c r="FV1162" s="37"/>
      <c r="FW1162" s="37"/>
      <c r="FX1162" s="37"/>
      <c r="FY1162" s="37"/>
      <c r="FZ1162" s="37"/>
      <c r="GA1162" s="37"/>
      <c r="GB1162" s="37"/>
      <c r="GC1162" s="37"/>
      <c r="GD1162" s="37"/>
      <c r="GE1162" s="37"/>
      <c r="GF1162" s="37"/>
      <c r="GG1162" s="37"/>
      <c r="GH1162" s="37"/>
      <c r="GI1162" s="37"/>
      <c r="GJ1162" s="37"/>
      <c r="GK1162" s="37"/>
      <c r="GL1162" s="37"/>
      <c r="GM1162" s="37"/>
      <c r="GN1162" s="37"/>
      <c r="GO1162" s="37"/>
      <c r="GP1162" s="37"/>
      <c r="GQ1162" s="37"/>
      <c r="GR1162" s="37"/>
      <c r="GS1162" s="37"/>
      <c r="GT1162" s="37"/>
      <c r="GU1162" s="37"/>
      <c r="GV1162" s="37"/>
      <c r="GW1162" s="37"/>
      <c r="GX1162" s="37"/>
      <c r="GY1162" s="37"/>
      <c r="GZ1162" s="37"/>
      <c r="HA1162" s="37"/>
    </row>
    <row r="1163" spans="1:209" s="39" customFormat="1" x14ac:dyDescent="0.25">
      <c r="A1163" s="50"/>
      <c r="B1163" s="124"/>
      <c r="C1163" s="125"/>
      <c r="D1163" s="20"/>
      <c r="E1163" s="20"/>
      <c r="F1163" s="20"/>
      <c r="G1163" s="37"/>
      <c r="H1163" s="37"/>
      <c r="I1163" s="37"/>
      <c r="J1163" s="37"/>
      <c r="K1163" s="37"/>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37"/>
      <c r="AN1163" s="37"/>
      <c r="AO1163" s="37"/>
      <c r="AP1163" s="37"/>
      <c r="AQ1163" s="37"/>
      <c r="AR1163" s="37"/>
      <c r="AS1163" s="37"/>
      <c r="AT1163" s="37"/>
      <c r="AU1163" s="37"/>
      <c r="AV1163" s="37"/>
      <c r="AW1163" s="37"/>
      <c r="AX1163" s="37"/>
      <c r="AY1163" s="37"/>
      <c r="AZ1163" s="37"/>
      <c r="BA1163" s="37"/>
      <c r="BB1163" s="37"/>
      <c r="BC1163" s="37"/>
      <c r="BD1163" s="37"/>
      <c r="BE1163" s="37"/>
      <c r="BF1163" s="37"/>
      <c r="BG1163" s="37"/>
      <c r="BH1163" s="37"/>
      <c r="BI1163" s="37"/>
      <c r="BJ1163" s="37"/>
      <c r="BK1163" s="37"/>
      <c r="BL1163" s="37"/>
      <c r="BM1163" s="37"/>
      <c r="BN1163" s="37"/>
      <c r="BO1163" s="37"/>
      <c r="BP1163" s="37"/>
      <c r="BQ1163" s="37"/>
      <c r="BR1163" s="37"/>
      <c r="BS1163" s="37"/>
      <c r="BT1163" s="37"/>
      <c r="BU1163" s="37"/>
      <c r="BV1163" s="37"/>
      <c r="BW1163" s="37"/>
      <c r="BX1163" s="37"/>
      <c r="BY1163" s="37"/>
      <c r="BZ1163" s="37"/>
      <c r="CA1163" s="37"/>
      <c r="CB1163" s="37"/>
      <c r="CC1163" s="37"/>
      <c r="CD1163" s="37"/>
      <c r="CE1163" s="37"/>
      <c r="CF1163" s="37"/>
      <c r="CG1163" s="37"/>
      <c r="CH1163" s="37"/>
      <c r="CI1163" s="37"/>
      <c r="CJ1163" s="37"/>
      <c r="CK1163" s="37"/>
      <c r="CL1163" s="37"/>
      <c r="CM1163" s="37"/>
      <c r="CN1163" s="37"/>
      <c r="CO1163" s="37"/>
      <c r="CP1163" s="37"/>
      <c r="CQ1163" s="37"/>
      <c r="CR1163" s="37"/>
      <c r="CS1163" s="37"/>
      <c r="CT1163" s="37"/>
      <c r="CU1163" s="37"/>
      <c r="CV1163" s="37"/>
      <c r="CW1163" s="37"/>
      <c r="CX1163" s="37"/>
      <c r="CY1163" s="37"/>
      <c r="CZ1163" s="37"/>
      <c r="DA1163" s="37"/>
      <c r="DB1163" s="37"/>
      <c r="DC1163" s="37"/>
      <c r="DD1163" s="37"/>
      <c r="DE1163" s="37"/>
      <c r="DF1163" s="37"/>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c r="EM1163" s="37"/>
      <c r="EN1163" s="37"/>
      <c r="EO1163" s="37"/>
      <c r="EP1163" s="37"/>
      <c r="EQ1163" s="37"/>
      <c r="ER1163" s="37"/>
      <c r="ES1163" s="37"/>
      <c r="ET1163" s="37"/>
      <c r="EU1163" s="37"/>
      <c r="EV1163" s="37"/>
      <c r="EW1163" s="37"/>
      <c r="EX1163" s="37"/>
      <c r="EY1163" s="37"/>
      <c r="EZ1163" s="37"/>
      <c r="FA1163" s="37"/>
      <c r="FB1163" s="37"/>
      <c r="FC1163" s="37"/>
      <c r="FD1163" s="37"/>
      <c r="FE1163" s="37"/>
      <c r="FF1163" s="37"/>
      <c r="FG1163" s="37"/>
      <c r="FH1163" s="37"/>
      <c r="FI1163" s="37"/>
      <c r="FJ1163" s="37"/>
      <c r="FK1163" s="37"/>
      <c r="FL1163" s="37"/>
      <c r="FM1163" s="37"/>
      <c r="FN1163" s="37"/>
      <c r="FO1163" s="37"/>
      <c r="FP1163" s="37"/>
      <c r="FQ1163" s="37"/>
      <c r="FR1163" s="37"/>
      <c r="FS1163" s="37"/>
      <c r="FT1163" s="37"/>
      <c r="FU1163" s="37"/>
      <c r="FV1163" s="37"/>
      <c r="FW1163" s="37"/>
      <c r="FX1163" s="37"/>
      <c r="FY1163" s="37"/>
      <c r="FZ1163" s="37"/>
      <c r="GA1163" s="37"/>
      <c r="GB1163" s="37"/>
      <c r="GC1163" s="37"/>
      <c r="GD1163" s="37"/>
      <c r="GE1163" s="37"/>
      <c r="GF1163" s="37"/>
      <c r="GG1163" s="37"/>
      <c r="GH1163" s="37"/>
      <c r="GI1163" s="37"/>
      <c r="GJ1163" s="37"/>
      <c r="GK1163" s="37"/>
      <c r="GL1163" s="37"/>
      <c r="GM1163" s="37"/>
      <c r="GN1163" s="37"/>
      <c r="GO1163" s="37"/>
      <c r="GP1163" s="37"/>
      <c r="GQ1163" s="37"/>
      <c r="GR1163" s="37"/>
      <c r="GS1163" s="37"/>
      <c r="GT1163" s="37"/>
      <c r="GU1163" s="37"/>
      <c r="GV1163" s="37"/>
      <c r="GW1163" s="37"/>
      <c r="GX1163" s="37"/>
      <c r="GY1163" s="37"/>
      <c r="GZ1163" s="37"/>
      <c r="HA1163" s="37"/>
    </row>
    <row r="1164" spans="1:209" s="39" customFormat="1" x14ac:dyDescent="0.25">
      <c r="A1164" s="50"/>
      <c r="B1164" s="124"/>
      <c r="C1164" s="125"/>
      <c r="D1164" s="20"/>
      <c r="E1164" s="20"/>
      <c r="F1164" s="20"/>
      <c r="G1164" s="37"/>
      <c r="H1164" s="37"/>
      <c r="I1164" s="37"/>
      <c r="J1164" s="37"/>
      <c r="K1164" s="37"/>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37"/>
      <c r="AN1164" s="37"/>
      <c r="AO1164" s="37"/>
      <c r="AP1164" s="37"/>
      <c r="AQ1164" s="37"/>
      <c r="AR1164" s="37"/>
      <c r="AS1164" s="37"/>
      <c r="AT1164" s="37"/>
      <c r="AU1164" s="37"/>
      <c r="AV1164" s="37"/>
      <c r="AW1164" s="37"/>
      <c r="AX1164" s="37"/>
      <c r="AY1164" s="37"/>
      <c r="AZ1164" s="37"/>
      <c r="BA1164" s="37"/>
      <c r="BB1164" s="37"/>
      <c r="BC1164" s="37"/>
      <c r="BD1164" s="37"/>
      <c r="BE1164" s="37"/>
      <c r="BF1164" s="37"/>
      <c r="BG1164" s="37"/>
      <c r="BH1164" s="37"/>
      <c r="BI1164" s="37"/>
      <c r="BJ1164" s="37"/>
      <c r="BK1164" s="37"/>
      <c r="BL1164" s="37"/>
      <c r="BM1164" s="37"/>
      <c r="BN1164" s="37"/>
      <c r="BO1164" s="37"/>
      <c r="BP1164" s="37"/>
      <c r="BQ1164" s="37"/>
      <c r="BR1164" s="37"/>
      <c r="BS1164" s="37"/>
      <c r="BT1164" s="37"/>
      <c r="BU1164" s="37"/>
      <c r="BV1164" s="37"/>
      <c r="BW1164" s="37"/>
      <c r="BX1164" s="37"/>
      <c r="BY1164" s="37"/>
      <c r="BZ1164" s="37"/>
      <c r="CA1164" s="37"/>
      <c r="CB1164" s="37"/>
      <c r="CC1164" s="37"/>
      <c r="CD1164" s="37"/>
      <c r="CE1164" s="37"/>
      <c r="CF1164" s="37"/>
      <c r="CG1164" s="37"/>
      <c r="CH1164" s="37"/>
      <c r="CI1164" s="37"/>
      <c r="CJ1164" s="37"/>
      <c r="CK1164" s="37"/>
      <c r="CL1164" s="37"/>
      <c r="CM1164" s="37"/>
      <c r="CN1164" s="37"/>
      <c r="CO1164" s="37"/>
      <c r="CP1164" s="37"/>
      <c r="CQ1164" s="37"/>
      <c r="CR1164" s="37"/>
      <c r="CS1164" s="37"/>
      <c r="CT1164" s="37"/>
      <c r="CU1164" s="37"/>
      <c r="CV1164" s="37"/>
      <c r="CW1164" s="37"/>
      <c r="CX1164" s="37"/>
      <c r="CY1164" s="37"/>
      <c r="CZ1164" s="37"/>
      <c r="DA1164" s="37"/>
      <c r="DB1164" s="37"/>
      <c r="DC1164" s="37"/>
      <c r="DD1164" s="37"/>
      <c r="DE1164" s="37"/>
      <c r="DF1164" s="37"/>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c r="EM1164" s="37"/>
      <c r="EN1164" s="37"/>
      <c r="EO1164" s="37"/>
      <c r="EP1164" s="37"/>
      <c r="EQ1164" s="37"/>
      <c r="ER1164" s="37"/>
      <c r="ES1164" s="37"/>
      <c r="ET1164" s="37"/>
      <c r="EU1164" s="37"/>
      <c r="EV1164" s="37"/>
      <c r="EW1164" s="37"/>
      <c r="EX1164" s="37"/>
      <c r="EY1164" s="37"/>
      <c r="EZ1164" s="37"/>
      <c r="FA1164" s="37"/>
      <c r="FB1164" s="37"/>
      <c r="FC1164" s="37"/>
      <c r="FD1164" s="37"/>
      <c r="FE1164" s="37"/>
      <c r="FF1164" s="37"/>
      <c r="FG1164" s="37"/>
      <c r="FH1164" s="37"/>
      <c r="FI1164" s="37"/>
      <c r="FJ1164" s="37"/>
      <c r="FK1164" s="37"/>
      <c r="FL1164" s="37"/>
      <c r="FM1164" s="37"/>
      <c r="FN1164" s="37"/>
      <c r="FO1164" s="37"/>
      <c r="FP1164" s="37"/>
      <c r="FQ1164" s="37"/>
      <c r="FR1164" s="37"/>
      <c r="FS1164" s="37"/>
      <c r="FT1164" s="37"/>
      <c r="FU1164" s="37"/>
      <c r="FV1164" s="37"/>
      <c r="FW1164" s="37"/>
      <c r="FX1164" s="37"/>
      <c r="FY1164" s="37"/>
      <c r="FZ1164" s="37"/>
      <c r="GA1164" s="37"/>
      <c r="GB1164" s="37"/>
      <c r="GC1164" s="37"/>
      <c r="GD1164" s="37"/>
      <c r="GE1164" s="37"/>
      <c r="GF1164" s="37"/>
      <c r="GG1164" s="37"/>
      <c r="GH1164" s="37"/>
      <c r="GI1164" s="37"/>
      <c r="GJ1164" s="37"/>
      <c r="GK1164" s="37"/>
      <c r="GL1164" s="37"/>
      <c r="GM1164" s="37"/>
      <c r="GN1164" s="37"/>
      <c r="GO1164" s="37"/>
      <c r="GP1164" s="37"/>
      <c r="GQ1164" s="37"/>
      <c r="GR1164" s="37"/>
      <c r="GS1164" s="37"/>
      <c r="GT1164" s="37"/>
      <c r="GU1164" s="37"/>
      <c r="GV1164" s="37"/>
      <c r="GW1164" s="37"/>
      <c r="GX1164" s="37"/>
      <c r="GY1164" s="37"/>
      <c r="GZ1164" s="37"/>
      <c r="HA1164" s="37"/>
    </row>
    <row r="1165" spans="1:209" s="39" customFormat="1" x14ac:dyDescent="0.25">
      <c r="A1165" s="50"/>
      <c r="B1165" s="124"/>
      <c r="C1165" s="125"/>
      <c r="D1165" s="20"/>
      <c r="E1165" s="20"/>
      <c r="F1165" s="20"/>
      <c r="G1165" s="37"/>
      <c r="H1165" s="37"/>
      <c r="I1165" s="37"/>
      <c r="J1165" s="37"/>
      <c r="K1165" s="37"/>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37"/>
      <c r="AN1165" s="37"/>
      <c r="AO1165" s="37"/>
      <c r="AP1165" s="37"/>
      <c r="AQ1165" s="37"/>
      <c r="AR1165" s="37"/>
      <c r="AS1165" s="37"/>
      <c r="AT1165" s="37"/>
      <c r="AU1165" s="37"/>
      <c r="AV1165" s="37"/>
      <c r="AW1165" s="37"/>
      <c r="AX1165" s="37"/>
      <c r="AY1165" s="37"/>
      <c r="AZ1165" s="37"/>
      <c r="BA1165" s="37"/>
      <c r="BB1165" s="37"/>
      <c r="BC1165" s="37"/>
      <c r="BD1165" s="37"/>
      <c r="BE1165" s="37"/>
      <c r="BF1165" s="37"/>
      <c r="BG1165" s="37"/>
      <c r="BH1165" s="37"/>
      <c r="BI1165" s="37"/>
      <c r="BJ1165" s="37"/>
      <c r="BK1165" s="37"/>
      <c r="BL1165" s="37"/>
      <c r="BM1165" s="37"/>
      <c r="BN1165" s="37"/>
      <c r="BO1165" s="37"/>
      <c r="BP1165" s="37"/>
      <c r="BQ1165" s="37"/>
      <c r="BR1165" s="37"/>
      <c r="BS1165" s="37"/>
      <c r="BT1165" s="37"/>
      <c r="BU1165" s="37"/>
      <c r="BV1165" s="37"/>
      <c r="BW1165" s="37"/>
      <c r="BX1165" s="37"/>
      <c r="BY1165" s="37"/>
      <c r="BZ1165" s="37"/>
      <c r="CA1165" s="37"/>
      <c r="CB1165" s="37"/>
      <c r="CC1165" s="37"/>
      <c r="CD1165" s="37"/>
      <c r="CE1165" s="37"/>
      <c r="CF1165" s="37"/>
      <c r="CG1165" s="37"/>
      <c r="CH1165" s="37"/>
      <c r="CI1165" s="37"/>
      <c r="CJ1165" s="37"/>
      <c r="CK1165" s="37"/>
      <c r="CL1165" s="37"/>
      <c r="CM1165" s="37"/>
      <c r="CN1165" s="37"/>
      <c r="CO1165" s="37"/>
      <c r="CP1165" s="37"/>
      <c r="CQ1165" s="37"/>
      <c r="CR1165" s="37"/>
      <c r="CS1165" s="37"/>
      <c r="CT1165" s="37"/>
      <c r="CU1165" s="37"/>
      <c r="CV1165" s="37"/>
      <c r="CW1165" s="37"/>
      <c r="CX1165" s="37"/>
      <c r="CY1165" s="37"/>
      <c r="CZ1165" s="37"/>
      <c r="DA1165" s="37"/>
      <c r="DB1165" s="37"/>
      <c r="DC1165" s="37"/>
      <c r="DD1165" s="37"/>
      <c r="DE1165" s="37"/>
      <c r="DF1165" s="37"/>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c r="EM1165" s="37"/>
      <c r="EN1165" s="37"/>
      <c r="EO1165" s="37"/>
      <c r="EP1165" s="37"/>
      <c r="EQ1165" s="37"/>
      <c r="ER1165" s="37"/>
      <c r="ES1165" s="37"/>
      <c r="ET1165" s="37"/>
      <c r="EU1165" s="37"/>
      <c r="EV1165" s="37"/>
      <c r="EW1165" s="37"/>
      <c r="EX1165" s="37"/>
      <c r="EY1165" s="37"/>
      <c r="EZ1165" s="37"/>
      <c r="FA1165" s="37"/>
      <c r="FB1165" s="37"/>
      <c r="FC1165" s="37"/>
      <c r="FD1165" s="37"/>
      <c r="FE1165" s="37"/>
      <c r="FF1165" s="37"/>
      <c r="FG1165" s="37"/>
      <c r="FH1165" s="37"/>
      <c r="FI1165" s="37"/>
      <c r="FJ1165" s="37"/>
      <c r="FK1165" s="37"/>
      <c r="FL1165" s="37"/>
      <c r="FM1165" s="37"/>
      <c r="FN1165" s="37"/>
      <c r="FO1165" s="37"/>
      <c r="FP1165" s="37"/>
      <c r="FQ1165" s="37"/>
      <c r="FR1165" s="37"/>
      <c r="FS1165" s="37"/>
      <c r="FT1165" s="37"/>
      <c r="FU1165" s="37"/>
      <c r="FV1165" s="37"/>
      <c r="FW1165" s="37"/>
      <c r="FX1165" s="37"/>
      <c r="FY1165" s="37"/>
      <c r="FZ1165" s="37"/>
      <c r="GA1165" s="37"/>
      <c r="GB1165" s="37"/>
      <c r="GC1165" s="37"/>
      <c r="GD1165" s="37"/>
      <c r="GE1165" s="37"/>
      <c r="GF1165" s="37"/>
      <c r="GG1165" s="37"/>
      <c r="GH1165" s="37"/>
      <c r="GI1165" s="37"/>
      <c r="GJ1165" s="37"/>
      <c r="GK1165" s="37"/>
      <c r="GL1165" s="37"/>
      <c r="GM1165" s="37"/>
      <c r="GN1165" s="37"/>
      <c r="GO1165" s="37"/>
      <c r="GP1165" s="37"/>
      <c r="GQ1165" s="37"/>
      <c r="GR1165" s="37"/>
      <c r="GS1165" s="37"/>
      <c r="GT1165" s="37"/>
      <c r="GU1165" s="37"/>
      <c r="GV1165" s="37"/>
      <c r="GW1165" s="37"/>
      <c r="GX1165" s="37"/>
      <c r="GY1165" s="37"/>
      <c r="GZ1165" s="37"/>
      <c r="HA1165" s="37"/>
    </row>
    <row r="1166" spans="1:209" s="39" customFormat="1" x14ac:dyDescent="0.25">
      <c r="A1166" s="50"/>
      <c r="B1166" s="124"/>
      <c r="C1166" s="125"/>
      <c r="D1166" s="20"/>
      <c r="E1166" s="20"/>
      <c r="F1166" s="20"/>
      <c r="G1166" s="37"/>
      <c r="H1166" s="37"/>
      <c r="I1166" s="37"/>
      <c r="J1166" s="37"/>
      <c r="K1166" s="37"/>
      <c r="L1166" s="37"/>
      <c r="M1166" s="37"/>
      <c r="N1166" s="37"/>
      <c r="O1166" s="37"/>
      <c r="P1166" s="37"/>
      <c r="Q1166" s="37"/>
      <c r="R1166" s="37"/>
      <c r="S1166" s="37"/>
      <c r="T1166" s="37"/>
      <c r="U1166" s="37"/>
      <c r="V1166" s="37"/>
      <c r="W1166" s="37"/>
      <c r="X1166" s="37"/>
      <c r="Y1166" s="37"/>
      <c r="Z1166" s="37"/>
      <c r="AA1166" s="37"/>
      <c r="AB1166" s="37"/>
      <c r="AC1166" s="37"/>
      <c r="AD1166" s="37"/>
      <c r="AE1166" s="37"/>
      <c r="AF1166" s="37"/>
      <c r="AG1166" s="37"/>
      <c r="AH1166" s="37"/>
      <c r="AI1166" s="37"/>
      <c r="AJ1166" s="37"/>
      <c r="AK1166" s="37"/>
      <c r="AL1166" s="37"/>
      <c r="AM1166" s="37"/>
      <c r="AN1166" s="37"/>
      <c r="AO1166" s="37"/>
      <c r="AP1166" s="37"/>
      <c r="AQ1166" s="37"/>
      <c r="AR1166" s="37"/>
      <c r="AS1166" s="37"/>
      <c r="AT1166" s="37"/>
      <c r="AU1166" s="37"/>
      <c r="AV1166" s="37"/>
      <c r="AW1166" s="37"/>
      <c r="AX1166" s="37"/>
      <c r="AY1166" s="37"/>
      <c r="AZ1166" s="37"/>
      <c r="BA1166" s="37"/>
      <c r="BB1166" s="37"/>
      <c r="BC1166" s="37"/>
      <c r="BD1166" s="37"/>
      <c r="BE1166" s="37"/>
      <c r="BF1166" s="37"/>
      <c r="BG1166" s="37"/>
      <c r="BH1166" s="37"/>
      <c r="BI1166" s="37"/>
      <c r="BJ1166" s="37"/>
      <c r="BK1166" s="37"/>
      <c r="BL1166" s="37"/>
      <c r="BM1166" s="37"/>
      <c r="BN1166" s="37"/>
      <c r="BO1166" s="37"/>
      <c r="BP1166" s="37"/>
      <c r="BQ1166" s="37"/>
      <c r="BR1166" s="37"/>
      <c r="BS1166" s="37"/>
      <c r="BT1166" s="37"/>
      <c r="BU1166" s="37"/>
      <c r="BV1166" s="37"/>
      <c r="BW1166" s="37"/>
      <c r="BX1166" s="37"/>
      <c r="BY1166" s="37"/>
      <c r="BZ1166" s="37"/>
      <c r="CA1166" s="37"/>
      <c r="CB1166" s="37"/>
      <c r="CC1166" s="37"/>
      <c r="CD1166" s="37"/>
      <c r="CE1166" s="37"/>
      <c r="CF1166" s="37"/>
      <c r="CG1166" s="37"/>
      <c r="CH1166" s="37"/>
      <c r="CI1166" s="37"/>
      <c r="CJ1166" s="37"/>
      <c r="CK1166" s="37"/>
      <c r="CL1166" s="37"/>
      <c r="CM1166" s="37"/>
      <c r="CN1166" s="37"/>
      <c r="CO1166" s="37"/>
      <c r="CP1166" s="37"/>
      <c r="CQ1166" s="37"/>
      <c r="CR1166" s="37"/>
      <c r="CS1166" s="37"/>
      <c r="CT1166" s="37"/>
      <c r="CU1166" s="37"/>
      <c r="CV1166" s="37"/>
      <c r="CW1166" s="37"/>
      <c r="CX1166" s="37"/>
      <c r="CY1166" s="37"/>
      <c r="CZ1166" s="37"/>
      <c r="DA1166" s="37"/>
      <c r="DB1166" s="37"/>
      <c r="DC1166" s="37"/>
      <c r="DD1166" s="37"/>
      <c r="DE1166" s="37"/>
      <c r="DF1166" s="37"/>
      <c r="DG1166" s="37"/>
      <c r="DH1166" s="37"/>
      <c r="DI1166" s="37"/>
      <c r="DJ1166" s="37"/>
      <c r="DK1166" s="37"/>
      <c r="DL1166" s="37"/>
      <c r="DM1166" s="37"/>
      <c r="DN1166" s="37"/>
      <c r="DO1166" s="37"/>
      <c r="DP1166" s="37"/>
      <c r="DQ1166" s="37"/>
      <c r="DR1166" s="37"/>
      <c r="DS1166" s="37"/>
      <c r="DT1166" s="37"/>
      <c r="DU1166" s="37"/>
      <c r="DV1166" s="37"/>
      <c r="DW1166" s="37"/>
      <c r="DX1166" s="37"/>
      <c r="DY1166" s="37"/>
      <c r="DZ1166" s="37"/>
      <c r="EA1166" s="37"/>
      <c r="EB1166" s="37"/>
      <c r="EC1166" s="37"/>
      <c r="ED1166" s="37"/>
      <c r="EE1166" s="37"/>
      <c r="EF1166" s="37"/>
      <c r="EG1166" s="37"/>
      <c r="EH1166" s="37"/>
      <c r="EI1166" s="37"/>
      <c r="EJ1166" s="37"/>
      <c r="EK1166" s="37"/>
      <c r="EL1166" s="37"/>
      <c r="EM1166" s="37"/>
      <c r="EN1166" s="37"/>
      <c r="EO1166" s="37"/>
      <c r="EP1166" s="37"/>
      <c r="EQ1166" s="37"/>
      <c r="ER1166" s="37"/>
      <c r="ES1166" s="37"/>
      <c r="ET1166" s="37"/>
      <c r="EU1166" s="37"/>
      <c r="EV1166" s="37"/>
      <c r="EW1166" s="37"/>
      <c r="EX1166" s="37"/>
      <c r="EY1166" s="37"/>
      <c r="EZ1166" s="37"/>
      <c r="FA1166" s="37"/>
      <c r="FB1166" s="37"/>
      <c r="FC1166" s="37"/>
      <c r="FD1166" s="37"/>
      <c r="FE1166" s="37"/>
      <c r="FF1166" s="37"/>
      <c r="FG1166" s="37"/>
      <c r="FH1166" s="37"/>
      <c r="FI1166" s="37"/>
      <c r="FJ1166" s="37"/>
      <c r="FK1166" s="37"/>
      <c r="FL1166" s="37"/>
      <c r="FM1166" s="37"/>
      <c r="FN1166" s="37"/>
      <c r="FO1166" s="37"/>
      <c r="FP1166" s="37"/>
      <c r="FQ1166" s="37"/>
      <c r="FR1166" s="37"/>
      <c r="FS1166" s="37"/>
      <c r="FT1166" s="37"/>
      <c r="FU1166" s="37"/>
      <c r="FV1166" s="37"/>
      <c r="FW1166" s="37"/>
      <c r="FX1166" s="37"/>
      <c r="FY1166" s="37"/>
      <c r="FZ1166" s="37"/>
      <c r="GA1166" s="37"/>
      <c r="GB1166" s="37"/>
      <c r="GC1166" s="37"/>
      <c r="GD1166" s="37"/>
      <c r="GE1166" s="37"/>
      <c r="GF1166" s="37"/>
      <c r="GG1166" s="37"/>
      <c r="GH1166" s="37"/>
      <c r="GI1166" s="37"/>
      <c r="GJ1166" s="37"/>
      <c r="GK1166" s="37"/>
      <c r="GL1166" s="37"/>
      <c r="GM1166" s="37"/>
      <c r="GN1166" s="37"/>
      <c r="GO1166" s="37"/>
      <c r="GP1166" s="37"/>
      <c r="GQ1166" s="37"/>
      <c r="GR1166" s="37"/>
      <c r="GS1166" s="37"/>
      <c r="GT1166" s="37"/>
      <c r="GU1166" s="37"/>
      <c r="GV1166" s="37"/>
      <c r="GW1166" s="37"/>
      <c r="GX1166" s="37"/>
      <c r="GY1166" s="37"/>
      <c r="GZ1166" s="37"/>
      <c r="HA1166" s="37"/>
    </row>
    <row r="1167" spans="1:209" s="39" customFormat="1" x14ac:dyDescent="0.25">
      <c r="A1167" s="50"/>
      <c r="B1167" s="124"/>
      <c r="C1167" s="125"/>
      <c r="D1167" s="20"/>
      <c r="E1167" s="20"/>
      <c r="F1167" s="20"/>
      <c r="G1167" s="37"/>
      <c r="H1167" s="37"/>
      <c r="I1167" s="37"/>
      <c r="J1167" s="37"/>
      <c r="K1167" s="37"/>
      <c r="L1167" s="37"/>
      <c r="M1167" s="37"/>
      <c r="N1167" s="37"/>
      <c r="O1167" s="37"/>
      <c r="P1167" s="37"/>
      <c r="Q1167" s="37"/>
      <c r="R1167" s="37"/>
      <c r="S1167" s="37"/>
      <c r="T1167" s="37"/>
      <c r="U1167" s="37"/>
      <c r="V1167" s="37"/>
      <c r="W1167" s="37"/>
      <c r="X1167" s="37"/>
      <c r="Y1167" s="37"/>
      <c r="Z1167" s="37"/>
      <c r="AA1167" s="37"/>
      <c r="AB1167" s="37"/>
      <c r="AC1167" s="37"/>
      <c r="AD1167" s="37"/>
      <c r="AE1167" s="37"/>
      <c r="AF1167" s="37"/>
      <c r="AG1167" s="37"/>
      <c r="AH1167" s="37"/>
      <c r="AI1167" s="37"/>
      <c r="AJ1167" s="37"/>
      <c r="AK1167" s="37"/>
      <c r="AL1167" s="37"/>
      <c r="AM1167" s="37"/>
      <c r="AN1167" s="37"/>
      <c r="AO1167" s="37"/>
      <c r="AP1167" s="37"/>
      <c r="AQ1167" s="37"/>
      <c r="AR1167" s="37"/>
      <c r="AS1167" s="37"/>
      <c r="AT1167" s="37"/>
      <c r="AU1167" s="37"/>
      <c r="AV1167" s="37"/>
      <c r="AW1167" s="37"/>
      <c r="AX1167" s="37"/>
      <c r="AY1167" s="37"/>
      <c r="AZ1167" s="37"/>
      <c r="BA1167" s="37"/>
      <c r="BB1167" s="37"/>
      <c r="BC1167" s="37"/>
      <c r="BD1167" s="37"/>
      <c r="BE1167" s="37"/>
      <c r="BF1167" s="37"/>
      <c r="BG1167" s="37"/>
      <c r="BH1167" s="37"/>
      <c r="BI1167" s="37"/>
      <c r="BJ1167" s="37"/>
      <c r="BK1167" s="37"/>
      <c r="BL1167" s="37"/>
      <c r="BM1167" s="37"/>
      <c r="BN1167" s="37"/>
      <c r="BO1167" s="37"/>
      <c r="BP1167" s="37"/>
      <c r="BQ1167" s="37"/>
      <c r="BR1167" s="37"/>
      <c r="BS1167" s="37"/>
      <c r="BT1167" s="37"/>
      <c r="BU1167" s="37"/>
      <c r="BV1167" s="37"/>
      <c r="BW1167" s="37"/>
      <c r="BX1167" s="37"/>
      <c r="BY1167" s="37"/>
      <c r="BZ1167" s="37"/>
      <c r="CA1167" s="37"/>
      <c r="CB1167" s="37"/>
      <c r="CC1167" s="37"/>
      <c r="CD1167" s="37"/>
      <c r="CE1167" s="37"/>
      <c r="CF1167" s="37"/>
      <c r="CG1167" s="37"/>
      <c r="CH1167" s="37"/>
      <c r="CI1167" s="37"/>
      <c r="CJ1167" s="37"/>
      <c r="CK1167" s="37"/>
      <c r="CL1167" s="37"/>
      <c r="CM1167" s="37"/>
      <c r="CN1167" s="37"/>
      <c r="CO1167" s="37"/>
      <c r="CP1167" s="37"/>
      <c r="CQ1167" s="37"/>
      <c r="CR1167" s="37"/>
      <c r="CS1167" s="37"/>
      <c r="CT1167" s="37"/>
      <c r="CU1167" s="37"/>
      <c r="CV1167" s="37"/>
      <c r="CW1167" s="37"/>
      <c r="CX1167" s="37"/>
      <c r="CY1167" s="37"/>
      <c r="CZ1167" s="37"/>
      <c r="DA1167" s="37"/>
      <c r="DB1167" s="37"/>
      <c r="DC1167" s="37"/>
      <c r="DD1167" s="37"/>
      <c r="DE1167" s="37"/>
      <c r="DF1167" s="37"/>
      <c r="DG1167" s="37"/>
      <c r="DH1167" s="37"/>
      <c r="DI1167" s="37"/>
      <c r="DJ1167" s="37"/>
      <c r="DK1167" s="37"/>
      <c r="DL1167" s="37"/>
      <c r="DM1167" s="37"/>
      <c r="DN1167" s="37"/>
      <c r="DO1167" s="37"/>
      <c r="DP1167" s="37"/>
      <c r="DQ1167" s="37"/>
      <c r="DR1167" s="37"/>
      <c r="DS1167" s="37"/>
      <c r="DT1167" s="37"/>
      <c r="DU1167" s="37"/>
      <c r="DV1167" s="37"/>
      <c r="DW1167" s="37"/>
      <c r="DX1167" s="37"/>
      <c r="DY1167" s="37"/>
      <c r="DZ1167" s="37"/>
      <c r="EA1167" s="37"/>
      <c r="EB1167" s="37"/>
      <c r="EC1167" s="37"/>
      <c r="ED1167" s="37"/>
      <c r="EE1167" s="37"/>
      <c r="EF1167" s="37"/>
      <c r="EG1167" s="37"/>
      <c r="EH1167" s="37"/>
      <c r="EI1167" s="37"/>
      <c r="EJ1167" s="37"/>
      <c r="EK1167" s="37"/>
      <c r="EL1167" s="37"/>
      <c r="EM1167" s="37"/>
      <c r="EN1167" s="37"/>
      <c r="EO1167" s="37"/>
      <c r="EP1167" s="37"/>
      <c r="EQ1167" s="37"/>
      <c r="ER1167" s="37"/>
      <c r="ES1167" s="37"/>
      <c r="ET1167" s="37"/>
      <c r="EU1167" s="37"/>
      <c r="EV1167" s="37"/>
      <c r="EW1167" s="37"/>
      <c r="EX1167" s="37"/>
      <c r="EY1167" s="37"/>
      <c r="EZ1167" s="37"/>
      <c r="FA1167" s="37"/>
      <c r="FB1167" s="37"/>
      <c r="FC1167" s="37"/>
      <c r="FD1167" s="37"/>
      <c r="FE1167" s="37"/>
      <c r="FF1167" s="37"/>
      <c r="FG1167" s="37"/>
      <c r="FH1167" s="37"/>
      <c r="FI1167" s="37"/>
      <c r="FJ1167" s="37"/>
      <c r="FK1167" s="37"/>
      <c r="FL1167" s="37"/>
      <c r="FM1167" s="37"/>
      <c r="FN1167" s="37"/>
      <c r="FO1167" s="37"/>
      <c r="FP1167" s="37"/>
      <c r="FQ1167" s="37"/>
      <c r="FR1167" s="37"/>
      <c r="FS1167" s="37"/>
      <c r="FT1167" s="37"/>
      <c r="FU1167" s="37"/>
      <c r="FV1167" s="37"/>
      <c r="FW1167" s="37"/>
      <c r="FX1167" s="37"/>
      <c r="FY1167" s="37"/>
      <c r="FZ1167" s="37"/>
      <c r="GA1167" s="37"/>
      <c r="GB1167" s="37"/>
      <c r="GC1167" s="37"/>
      <c r="GD1167" s="37"/>
      <c r="GE1167" s="37"/>
      <c r="GF1167" s="37"/>
      <c r="GG1167" s="37"/>
      <c r="GH1167" s="37"/>
      <c r="GI1167" s="37"/>
      <c r="GJ1167" s="37"/>
      <c r="GK1167" s="37"/>
      <c r="GL1167" s="37"/>
      <c r="GM1167" s="37"/>
      <c r="GN1167" s="37"/>
      <c r="GO1167" s="37"/>
      <c r="GP1167" s="37"/>
      <c r="GQ1167" s="37"/>
      <c r="GR1167" s="37"/>
      <c r="GS1167" s="37"/>
      <c r="GT1167" s="37"/>
      <c r="GU1167" s="37"/>
      <c r="GV1167" s="37"/>
      <c r="GW1167" s="37"/>
      <c r="GX1167" s="37"/>
      <c r="GY1167" s="37"/>
      <c r="GZ1167" s="37"/>
      <c r="HA1167" s="37"/>
    </row>
    <row r="1168" spans="1:209" s="39" customFormat="1" x14ac:dyDescent="0.25">
      <c r="A1168" s="50"/>
      <c r="B1168" s="124"/>
      <c r="C1168" s="125"/>
      <c r="D1168" s="20"/>
      <c r="E1168" s="20"/>
      <c r="F1168" s="20"/>
      <c r="G1168" s="37"/>
      <c r="H1168" s="37"/>
      <c r="I1168" s="37"/>
      <c r="J1168" s="37"/>
      <c r="K1168" s="37"/>
      <c r="L1168" s="37"/>
      <c r="M1168" s="37"/>
      <c r="N1168" s="37"/>
      <c r="O1168" s="37"/>
      <c r="P1168" s="37"/>
      <c r="Q1168" s="37"/>
      <c r="R1168" s="37"/>
      <c r="S1168" s="37"/>
      <c r="T1168" s="37"/>
      <c r="U1168" s="37"/>
      <c r="V1168" s="37"/>
      <c r="W1168" s="37"/>
      <c r="X1168" s="37"/>
      <c r="Y1168" s="37"/>
      <c r="Z1168" s="37"/>
      <c r="AA1168" s="37"/>
      <c r="AB1168" s="37"/>
      <c r="AC1168" s="37"/>
      <c r="AD1168" s="37"/>
      <c r="AE1168" s="37"/>
      <c r="AF1168" s="37"/>
      <c r="AG1168" s="37"/>
      <c r="AH1168" s="37"/>
      <c r="AI1168" s="37"/>
      <c r="AJ1168" s="37"/>
      <c r="AK1168" s="37"/>
      <c r="AL1168" s="37"/>
      <c r="AM1168" s="37"/>
      <c r="AN1168" s="37"/>
      <c r="AO1168" s="37"/>
      <c r="AP1168" s="37"/>
      <c r="AQ1168" s="37"/>
      <c r="AR1168" s="37"/>
      <c r="AS1168" s="37"/>
      <c r="AT1168" s="37"/>
      <c r="AU1168" s="37"/>
      <c r="AV1168" s="37"/>
      <c r="AW1168" s="37"/>
      <c r="AX1168" s="37"/>
      <c r="AY1168" s="37"/>
      <c r="AZ1168" s="37"/>
      <c r="BA1168" s="37"/>
      <c r="BB1168" s="37"/>
      <c r="BC1168" s="37"/>
      <c r="BD1168" s="37"/>
      <c r="BE1168" s="37"/>
      <c r="BF1168" s="37"/>
      <c r="BG1168" s="37"/>
      <c r="BH1168" s="37"/>
      <c r="BI1168" s="37"/>
      <c r="BJ1168" s="37"/>
      <c r="BK1168" s="37"/>
      <c r="BL1168" s="37"/>
      <c r="BM1168" s="37"/>
      <c r="BN1168" s="37"/>
      <c r="BO1168" s="37"/>
      <c r="BP1168" s="37"/>
      <c r="BQ1168" s="37"/>
      <c r="BR1168" s="37"/>
      <c r="BS1168" s="37"/>
      <c r="BT1168" s="37"/>
      <c r="BU1168" s="37"/>
      <c r="BV1168" s="37"/>
      <c r="BW1168" s="37"/>
      <c r="BX1168" s="37"/>
      <c r="BY1168" s="37"/>
      <c r="BZ1168" s="37"/>
      <c r="CA1168" s="37"/>
      <c r="CB1168" s="37"/>
      <c r="CC1168" s="37"/>
      <c r="CD1168" s="37"/>
      <c r="CE1168" s="37"/>
      <c r="CF1168" s="37"/>
      <c r="CG1168" s="37"/>
      <c r="CH1168" s="37"/>
      <c r="CI1168" s="37"/>
      <c r="CJ1168" s="37"/>
      <c r="CK1168" s="37"/>
      <c r="CL1168" s="37"/>
      <c r="CM1168" s="37"/>
      <c r="CN1168" s="37"/>
      <c r="CO1168" s="37"/>
      <c r="CP1168" s="37"/>
      <c r="CQ1168" s="37"/>
      <c r="CR1168" s="37"/>
      <c r="CS1168" s="37"/>
      <c r="CT1168" s="37"/>
      <c r="CU1168" s="37"/>
      <c r="CV1168" s="37"/>
      <c r="CW1168" s="37"/>
      <c r="CX1168" s="37"/>
      <c r="CY1168" s="37"/>
      <c r="CZ1168" s="37"/>
      <c r="DA1168" s="37"/>
      <c r="DB1168" s="37"/>
      <c r="DC1168" s="37"/>
      <c r="DD1168" s="37"/>
      <c r="DE1168" s="37"/>
      <c r="DF1168" s="37"/>
      <c r="DG1168" s="37"/>
      <c r="DH1168" s="37"/>
      <c r="DI1168" s="37"/>
      <c r="DJ1168" s="37"/>
      <c r="DK1168" s="37"/>
      <c r="DL1168" s="37"/>
      <c r="DM1168" s="37"/>
      <c r="DN1168" s="37"/>
      <c r="DO1168" s="37"/>
      <c r="DP1168" s="37"/>
      <c r="DQ1168" s="37"/>
      <c r="DR1168" s="37"/>
      <c r="DS1168" s="37"/>
      <c r="DT1168" s="37"/>
      <c r="DU1168" s="37"/>
      <c r="DV1168" s="37"/>
      <c r="DW1168" s="37"/>
      <c r="DX1168" s="37"/>
      <c r="DY1168" s="37"/>
      <c r="DZ1168" s="37"/>
      <c r="EA1168" s="37"/>
      <c r="EB1168" s="37"/>
      <c r="EC1168" s="37"/>
      <c r="ED1168" s="37"/>
      <c r="EE1168" s="37"/>
      <c r="EF1168" s="37"/>
      <c r="EG1168" s="37"/>
      <c r="EH1168" s="37"/>
      <c r="EI1168" s="37"/>
      <c r="EJ1168" s="37"/>
      <c r="EK1168" s="37"/>
      <c r="EL1168" s="37"/>
      <c r="EM1168" s="37"/>
      <c r="EN1168" s="37"/>
      <c r="EO1168" s="37"/>
      <c r="EP1168" s="37"/>
      <c r="EQ1168" s="37"/>
      <c r="ER1168" s="37"/>
      <c r="ES1168" s="37"/>
      <c r="ET1168" s="37"/>
      <c r="EU1168" s="37"/>
      <c r="EV1168" s="37"/>
      <c r="EW1168" s="37"/>
      <c r="EX1168" s="37"/>
      <c r="EY1168" s="37"/>
      <c r="EZ1168" s="37"/>
      <c r="FA1168" s="37"/>
      <c r="FB1168" s="37"/>
      <c r="FC1168" s="37"/>
      <c r="FD1168" s="37"/>
      <c r="FE1168" s="37"/>
      <c r="FF1168" s="37"/>
      <c r="FG1168" s="37"/>
      <c r="FH1168" s="37"/>
      <c r="FI1168" s="37"/>
      <c r="FJ1168" s="37"/>
      <c r="FK1168" s="37"/>
      <c r="FL1168" s="37"/>
      <c r="FM1168" s="37"/>
      <c r="FN1168" s="37"/>
      <c r="FO1168" s="37"/>
      <c r="FP1168" s="37"/>
      <c r="FQ1168" s="37"/>
      <c r="FR1168" s="37"/>
      <c r="FS1168" s="37"/>
      <c r="FT1168" s="37"/>
      <c r="FU1168" s="37"/>
      <c r="FV1168" s="37"/>
      <c r="FW1168" s="37"/>
      <c r="FX1168" s="37"/>
      <c r="FY1168" s="37"/>
      <c r="FZ1168" s="37"/>
      <c r="GA1168" s="37"/>
      <c r="GB1168" s="37"/>
      <c r="GC1168" s="37"/>
      <c r="GD1168" s="37"/>
      <c r="GE1168" s="37"/>
      <c r="GF1168" s="37"/>
      <c r="GG1168" s="37"/>
      <c r="GH1168" s="37"/>
      <c r="GI1168" s="37"/>
      <c r="GJ1168" s="37"/>
      <c r="GK1168" s="37"/>
      <c r="GL1168" s="37"/>
      <c r="GM1168" s="37"/>
      <c r="GN1168" s="37"/>
      <c r="GO1168" s="37"/>
      <c r="GP1168" s="37"/>
      <c r="GQ1168" s="37"/>
      <c r="GR1168" s="37"/>
      <c r="GS1168" s="37"/>
      <c r="GT1168" s="37"/>
      <c r="GU1168" s="37"/>
      <c r="GV1168" s="37"/>
      <c r="GW1168" s="37"/>
      <c r="GX1168" s="37"/>
      <c r="GY1168" s="37"/>
      <c r="GZ1168" s="37"/>
      <c r="HA1168" s="37"/>
    </row>
    <row r="1169" spans="1:209" s="39" customFormat="1" x14ac:dyDescent="0.25">
      <c r="A1169" s="50"/>
      <c r="B1169" s="124"/>
      <c r="C1169" s="125"/>
      <c r="D1169" s="20"/>
      <c r="E1169" s="20"/>
      <c r="F1169" s="20"/>
      <c r="G1169" s="37"/>
      <c r="H1169" s="37"/>
      <c r="I1169" s="37"/>
      <c r="J1169" s="37"/>
      <c r="K1169" s="37"/>
      <c r="L1169" s="37"/>
      <c r="M1169" s="37"/>
      <c r="N1169" s="37"/>
      <c r="O1169" s="37"/>
      <c r="P1169" s="37"/>
      <c r="Q1169" s="37"/>
      <c r="R1169" s="37"/>
      <c r="S1169" s="37"/>
      <c r="T1169" s="37"/>
      <c r="U1169" s="37"/>
      <c r="V1169" s="37"/>
      <c r="W1169" s="37"/>
      <c r="X1169" s="37"/>
      <c r="Y1169" s="37"/>
      <c r="Z1169" s="37"/>
      <c r="AA1169" s="37"/>
      <c r="AB1169" s="37"/>
      <c r="AC1169" s="37"/>
      <c r="AD1169" s="37"/>
      <c r="AE1169" s="37"/>
      <c r="AF1169" s="37"/>
      <c r="AG1169" s="37"/>
      <c r="AH1169" s="37"/>
      <c r="AI1169" s="37"/>
      <c r="AJ1169" s="37"/>
      <c r="AK1169" s="37"/>
      <c r="AL1169" s="37"/>
      <c r="AM1169" s="37"/>
      <c r="AN1169" s="37"/>
      <c r="AO1169" s="37"/>
      <c r="AP1169" s="37"/>
      <c r="AQ1169" s="37"/>
      <c r="AR1169" s="37"/>
      <c r="AS1169" s="37"/>
      <c r="AT1169" s="37"/>
      <c r="AU1169" s="37"/>
      <c r="AV1169" s="37"/>
      <c r="AW1169" s="37"/>
      <c r="AX1169" s="37"/>
      <c r="AY1169" s="37"/>
      <c r="AZ1169" s="37"/>
      <c r="BA1169" s="37"/>
      <c r="BB1169" s="37"/>
      <c r="BC1169" s="37"/>
      <c r="BD1169" s="37"/>
      <c r="BE1169" s="37"/>
      <c r="BF1169" s="37"/>
      <c r="BG1169" s="37"/>
      <c r="BH1169" s="37"/>
      <c r="BI1169" s="37"/>
      <c r="BJ1169" s="37"/>
      <c r="BK1169" s="37"/>
      <c r="BL1169" s="37"/>
      <c r="BM1169" s="37"/>
      <c r="BN1169" s="37"/>
      <c r="BO1169" s="37"/>
      <c r="BP1169" s="37"/>
      <c r="BQ1169" s="37"/>
      <c r="BR1169" s="37"/>
      <c r="BS1169" s="37"/>
      <c r="BT1169" s="37"/>
      <c r="BU1169" s="37"/>
      <c r="BV1169" s="37"/>
      <c r="BW1169" s="37"/>
      <c r="BX1169" s="37"/>
      <c r="BY1169" s="37"/>
      <c r="BZ1169" s="37"/>
      <c r="CA1169" s="37"/>
      <c r="CB1169" s="37"/>
      <c r="CC1169" s="37"/>
      <c r="CD1169" s="37"/>
      <c r="CE1169" s="37"/>
      <c r="CF1169" s="37"/>
      <c r="CG1169" s="37"/>
      <c r="CH1169" s="37"/>
      <c r="CI1169" s="37"/>
      <c r="CJ1169" s="37"/>
      <c r="CK1169" s="37"/>
      <c r="CL1169" s="37"/>
      <c r="CM1169" s="37"/>
      <c r="CN1169" s="37"/>
      <c r="CO1169" s="37"/>
      <c r="CP1169" s="37"/>
      <c r="CQ1169" s="37"/>
      <c r="CR1169" s="37"/>
      <c r="CS1169" s="37"/>
      <c r="CT1169" s="37"/>
      <c r="CU1169" s="37"/>
      <c r="CV1169" s="37"/>
      <c r="CW1169" s="37"/>
      <c r="CX1169" s="37"/>
      <c r="CY1169" s="37"/>
      <c r="CZ1169" s="37"/>
      <c r="DA1169" s="37"/>
      <c r="DB1169" s="37"/>
      <c r="DC1169" s="37"/>
      <c r="DD1169" s="37"/>
      <c r="DE1169" s="37"/>
      <c r="DF1169" s="37"/>
      <c r="DG1169" s="37"/>
      <c r="DH1169" s="37"/>
      <c r="DI1169" s="37"/>
      <c r="DJ1169" s="37"/>
      <c r="DK1169" s="37"/>
      <c r="DL1169" s="37"/>
      <c r="DM1169" s="37"/>
      <c r="DN1169" s="37"/>
      <c r="DO1169" s="37"/>
      <c r="DP1169" s="37"/>
      <c r="DQ1169" s="37"/>
      <c r="DR1169" s="37"/>
      <c r="DS1169" s="37"/>
      <c r="DT1169" s="37"/>
      <c r="DU1169" s="37"/>
      <c r="DV1169" s="37"/>
      <c r="DW1169" s="37"/>
      <c r="DX1169" s="37"/>
      <c r="DY1169" s="37"/>
      <c r="DZ1169" s="37"/>
      <c r="EA1169" s="37"/>
      <c r="EB1169" s="37"/>
      <c r="EC1169" s="37"/>
      <c r="ED1169" s="37"/>
      <c r="EE1169" s="37"/>
      <c r="EF1169" s="37"/>
      <c r="EG1169" s="37"/>
      <c r="EH1169" s="37"/>
      <c r="EI1169" s="37"/>
      <c r="EJ1169" s="37"/>
      <c r="EK1169" s="37"/>
      <c r="EL1169" s="37"/>
      <c r="EM1169" s="37"/>
      <c r="EN1169" s="37"/>
      <c r="EO1169" s="37"/>
      <c r="EP1169" s="37"/>
      <c r="EQ1169" s="37"/>
      <c r="ER1169" s="37"/>
      <c r="ES1169" s="37"/>
      <c r="ET1169" s="37"/>
      <c r="EU1169" s="37"/>
      <c r="EV1169" s="37"/>
      <c r="EW1169" s="37"/>
      <c r="EX1169" s="37"/>
      <c r="EY1169" s="37"/>
      <c r="EZ1169" s="37"/>
      <c r="FA1169" s="37"/>
      <c r="FB1169" s="37"/>
      <c r="FC1169" s="37"/>
      <c r="FD1169" s="37"/>
      <c r="FE1169" s="37"/>
      <c r="FF1169" s="37"/>
      <c r="FG1169" s="37"/>
      <c r="FH1169" s="37"/>
      <c r="FI1169" s="37"/>
      <c r="FJ1169" s="37"/>
      <c r="FK1169" s="37"/>
      <c r="FL1169" s="37"/>
      <c r="FM1169" s="37"/>
      <c r="FN1169" s="37"/>
      <c r="FO1169" s="37"/>
      <c r="FP1169" s="37"/>
      <c r="FQ1169" s="37"/>
      <c r="FR1169" s="37"/>
      <c r="FS1169" s="37"/>
      <c r="FT1169" s="37"/>
      <c r="FU1169" s="37"/>
      <c r="FV1169" s="37"/>
      <c r="FW1169" s="37"/>
      <c r="FX1169" s="37"/>
      <c r="FY1169" s="37"/>
      <c r="FZ1169" s="37"/>
      <c r="GA1169" s="37"/>
      <c r="GB1169" s="37"/>
      <c r="GC1169" s="37"/>
      <c r="GD1169" s="37"/>
      <c r="GE1169" s="37"/>
      <c r="GF1169" s="37"/>
      <c r="GG1169" s="37"/>
      <c r="GH1169" s="37"/>
      <c r="GI1169" s="37"/>
      <c r="GJ1169" s="37"/>
      <c r="GK1169" s="37"/>
      <c r="GL1169" s="37"/>
      <c r="GM1169" s="37"/>
      <c r="GN1169" s="37"/>
      <c r="GO1169" s="37"/>
      <c r="GP1169" s="37"/>
      <c r="GQ1169" s="37"/>
      <c r="GR1169" s="37"/>
      <c r="GS1169" s="37"/>
      <c r="GT1169" s="37"/>
      <c r="GU1169" s="37"/>
      <c r="GV1169" s="37"/>
      <c r="GW1169" s="37"/>
      <c r="GX1169" s="37"/>
      <c r="GY1169" s="37"/>
      <c r="GZ1169" s="37"/>
      <c r="HA1169" s="37"/>
    </row>
    <row r="1170" spans="1:209" s="39" customFormat="1" x14ac:dyDescent="0.25">
      <c r="A1170" s="50"/>
      <c r="B1170" s="124"/>
      <c r="C1170" s="125"/>
      <c r="D1170" s="20"/>
      <c r="E1170" s="20"/>
      <c r="F1170" s="20"/>
      <c r="G1170" s="37"/>
      <c r="H1170" s="37"/>
      <c r="I1170" s="37"/>
      <c r="J1170" s="37"/>
      <c r="K1170" s="37"/>
      <c r="L1170" s="37"/>
      <c r="M1170" s="37"/>
      <c r="N1170" s="37"/>
      <c r="O1170" s="37"/>
      <c r="P1170" s="37"/>
      <c r="Q1170" s="37"/>
      <c r="R1170" s="37"/>
      <c r="S1170" s="37"/>
      <c r="T1170" s="37"/>
      <c r="U1170" s="37"/>
      <c r="V1170" s="37"/>
      <c r="W1170" s="37"/>
      <c r="X1170" s="37"/>
      <c r="Y1170" s="37"/>
      <c r="Z1170" s="37"/>
      <c r="AA1170" s="37"/>
      <c r="AB1170" s="37"/>
      <c r="AC1170" s="37"/>
      <c r="AD1170" s="37"/>
      <c r="AE1170" s="37"/>
      <c r="AF1170" s="37"/>
      <c r="AG1170" s="37"/>
      <c r="AH1170" s="37"/>
      <c r="AI1170" s="37"/>
      <c r="AJ1170" s="37"/>
      <c r="AK1170" s="37"/>
      <c r="AL1170" s="37"/>
      <c r="AM1170" s="37"/>
      <c r="AN1170" s="37"/>
      <c r="AO1170" s="37"/>
      <c r="AP1170" s="37"/>
      <c r="AQ1170" s="37"/>
      <c r="AR1170" s="37"/>
      <c r="AS1170" s="37"/>
      <c r="AT1170" s="37"/>
      <c r="AU1170" s="37"/>
      <c r="AV1170" s="37"/>
      <c r="AW1170" s="37"/>
      <c r="AX1170" s="37"/>
      <c r="AY1170" s="37"/>
      <c r="AZ1170" s="37"/>
      <c r="BA1170" s="37"/>
      <c r="BB1170" s="37"/>
      <c r="BC1170" s="37"/>
      <c r="BD1170" s="37"/>
      <c r="BE1170" s="37"/>
      <c r="BF1170" s="37"/>
      <c r="BG1170" s="37"/>
      <c r="BH1170" s="37"/>
      <c r="BI1170" s="37"/>
      <c r="BJ1170" s="37"/>
      <c r="BK1170" s="37"/>
      <c r="BL1170" s="37"/>
      <c r="BM1170" s="37"/>
      <c r="BN1170" s="37"/>
      <c r="BO1170" s="37"/>
      <c r="BP1170" s="37"/>
      <c r="BQ1170" s="37"/>
      <c r="BR1170" s="37"/>
      <c r="BS1170" s="37"/>
      <c r="BT1170" s="37"/>
      <c r="BU1170" s="37"/>
      <c r="BV1170" s="37"/>
      <c r="BW1170" s="37"/>
      <c r="BX1170" s="37"/>
      <c r="BY1170" s="37"/>
      <c r="BZ1170" s="37"/>
      <c r="CA1170" s="37"/>
      <c r="CB1170" s="37"/>
      <c r="CC1170" s="37"/>
      <c r="CD1170" s="37"/>
      <c r="CE1170" s="37"/>
      <c r="CF1170" s="37"/>
      <c r="CG1170" s="37"/>
      <c r="CH1170" s="37"/>
      <c r="CI1170" s="37"/>
      <c r="CJ1170" s="37"/>
      <c r="CK1170" s="37"/>
      <c r="CL1170" s="37"/>
      <c r="CM1170" s="37"/>
      <c r="CN1170" s="37"/>
      <c r="CO1170" s="37"/>
      <c r="CP1170" s="37"/>
      <c r="CQ1170" s="37"/>
      <c r="CR1170" s="37"/>
      <c r="CS1170" s="37"/>
      <c r="CT1170" s="37"/>
      <c r="CU1170" s="37"/>
      <c r="CV1170" s="37"/>
      <c r="CW1170" s="37"/>
      <c r="CX1170" s="37"/>
      <c r="CY1170" s="37"/>
      <c r="CZ1170" s="37"/>
      <c r="DA1170" s="37"/>
      <c r="DB1170" s="37"/>
      <c r="DC1170" s="37"/>
      <c r="DD1170" s="37"/>
      <c r="DE1170" s="37"/>
      <c r="DF1170" s="37"/>
      <c r="DG1170" s="37"/>
      <c r="DH1170" s="37"/>
      <c r="DI1170" s="37"/>
      <c r="DJ1170" s="37"/>
      <c r="DK1170" s="37"/>
      <c r="DL1170" s="37"/>
      <c r="DM1170" s="37"/>
      <c r="DN1170" s="37"/>
      <c r="DO1170" s="37"/>
      <c r="DP1170" s="37"/>
      <c r="DQ1170" s="37"/>
      <c r="DR1170" s="37"/>
      <c r="DS1170" s="37"/>
      <c r="DT1170" s="37"/>
      <c r="DU1170" s="37"/>
      <c r="DV1170" s="37"/>
      <c r="DW1170" s="37"/>
      <c r="DX1170" s="37"/>
      <c r="DY1170" s="37"/>
      <c r="DZ1170" s="37"/>
      <c r="EA1170" s="37"/>
      <c r="EB1170" s="37"/>
      <c r="EC1170" s="37"/>
      <c r="ED1170" s="37"/>
      <c r="EE1170" s="37"/>
      <c r="EF1170" s="37"/>
      <c r="EG1170" s="37"/>
      <c r="EH1170" s="37"/>
      <c r="EI1170" s="37"/>
      <c r="EJ1170" s="37"/>
      <c r="EK1170" s="37"/>
      <c r="EL1170" s="37"/>
      <c r="EM1170" s="37"/>
      <c r="EN1170" s="37"/>
      <c r="EO1170" s="37"/>
      <c r="EP1170" s="37"/>
      <c r="EQ1170" s="37"/>
      <c r="ER1170" s="37"/>
      <c r="ES1170" s="37"/>
      <c r="ET1170" s="37"/>
      <c r="EU1170" s="37"/>
      <c r="EV1170" s="37"/>
      <c r="EW1170" s="37"/>
      <c r="EX1170" s="37"/>
      <c r="EY1170" s="37"/>
      <c r="EZ1170" s="37"/>
      <c r="FA1170" s="37"/>
      <c r="FB1170" s="37"/>
      <c r="FC1170" s="37"/>
      <c r="FD1170" s="37"/>
      <c r="FE1170" s="37"/>
      <c r="FF1170" s="37"/>
      <c r="FG1170" s="37"/>
      <c r="FH1170" s="37"/>
      <c r="FI1170" s="37"/>
      <c r="FJ1170" s="37"/>
      <c r="FK1170" s="37"/>
      <c r="FL1170" s="37"/>
      <c r="FM1170" s="37"/>
      <c r="FN1170" s="37"/>
      <c r="FO1170" s="37"/>
      <c r="FP1170" s="37"/>
      <c r="FQ1170" s="37"/>
      <c r="FR1170" s="37"/>
      <c r="FS1170" s="37"/>
      <c r="FT1170" s="37"/>
      <c r="FU1170" s="37"/>
      <c r="FV1170" s="37"/>
      <c r="FW1170" s="37"/>
      <c r="FX1170" s="37"/>
      <c r="FY1170" s="37"/>
      <c r="FZ1170" s="37"/>
      <c r="GA1170" s="37"/>
      <c r="GB1170" s="37"/>
      <c r="GC1170" s="37"/>
      <c r="GD1170" s="37"/>
      <c r="GE1170" s="37"/>
      <c r="GF1170" s="37"/>
      <c r="GG1170" s="37"/>
      <c r="GH1170" s="37"/>
      <c r="GI1170" s="37"/>
      <c r="GJ1170" s="37"/>
      <c r="GK1170" s="37"/>
      <c r="GL1170" s="37"/>
      <c r="GM1170" s="37"/>
      <c r="GN1170" s="37"/>
      <c r="GO1170" s="37"/>
      <c r="GP1170" s="37"/>
      <c r="GQ1170" s="37"/>
      <c r="GR1170" s="37"/>
      <c r="GS1170" s="37"/>
      <c r="GT1170" s="37"/>
      <c r="GU1170" s="37"/>
      <c r="GV1170" s="37"/>
      <c r="GW1170" s="37"/>
      <c r="GX1170" s="37"/>
      <c r="GY1170" s="37"/>
      <c r="GZ1170" s="37"/>
      <c r="HA1170" s="37"/>
    </row>
    <row r="1171" spans="1:209" s="39" customFormat="1" x14ac:dyDescent="0.25">
      <c r="A1171" s="50"/>
      <c r="B1171" s="124"/>
      <c r="C1171" s="125"/>
      <c r="D1171" s="20"/>
      <c r="E1171" s="20"/>
      <c r="F1171" s="20"/>
      <c r="G1171" s="37"/>
      <c r="H1171" s="37"/>
      <c r="I1171" s="37"/>
      <c r="J1171" s="37"/>
      <c r="K1171" s="37"/>
      <c r="L1171" s="37"/>
      <c r="M1171" s="37"/>
      <c r="N1171" s="37"/>
      <c r="O1171" s="37"/>
      <c r="P1171" s="37"/>
      <c r="Q1171" s="37"/>
      <c r="R1171" s="37"/>
      <c r="S1171" s="37"/>
      <c r="T1171" s="37"/>
      <c r="U1171" s="37"/>
      <c r="V1171" s="37"/>
      <c r="W1171" s="37"/>
      <c r="X1171" s="37"/>
      <c r="Y1171" s="37"/>
      <c r="Z1171" s="37"/>
      <c r="AA1171" s="37"/>
      <c r="AB1171" s="37"/>
      <c r="AC1171" s="37"/>
      <c r="AD1171" s="37"/>
      <c r="AE1171" s="37"/>
      <c r="AF1171" s="37"/>
      <c r="AG1171" s="37"/>
      <c r="AH1171" s="37"/>
      <c r="AI1171" s="37"/>
      <c r="AJ1171" s="37"/>
      <c r="AK1171" s="37"/>
      <c r="AL1171" s="37"/>
      <c r="AM1171" s="37"/>
      <c r="AN1171" s="37"/>
      <c r="AO1171" s="37"/>
      <c r="AP1171" s="37"/>
      <c r="AQ1171" s="37"/>
      <c r="AR1171" s="37"/>
      <c r="AS1171" s="37"/>
      <c r="AT1171" s="37"/>
      <c r="AU1171" s="37"/>
      <c r="AV1171" s="37"/>
      <c r="AW1171" s="37"/>
      <c r="AX1171" s="37"/>
      <c r="AY1171" s="37"/>
      <c r="AZ1171" s="37"/>
      <c r="BA1171" s="37"/>
      <c r="BB1171" s="37"/>
      <c r="BC1171" s="37"/>
      <c r="BD1171" s="37"/>
      <c r="BE1171" s="37"/>
      <c r="BF1171" s="37"/>
      <c r="BG1171" s="37"/>
      <c r="BH1171" s="37"/>
      <c r="BI1171" s="37"/>
      <c r="BJ1171" s="37"/>
      <c r="BK1171" s="37"/>
      <c r="BL1171" s="37"/>
      <c r="BM1171" s="37"/>
      <c r="BN1171" s="37"/>
      <c r="BO1171" s="37"/>
      <c r="BP1171" s="37"/>
      <c r="BQ1171" s="37"/>
      <c r="BR1171" s="37"/>
      <c r="BS1171" s="37"/>
      <c r="BT1171" s="37"/>
      <c r="BU1171" s="37"/>
      <c r="BV1171" s="37"/>
      <c r="BW1171" s="37"/>
      <c r="BX1171" s="37"/>
      <c r="BY1171" s="37"/>
      <c r="BZ1171" s="37"/>
      <c r="CA1171" s="37"/>
      <c r="CB1171" s="37"/>
      <c r="CC1171" s="37"/>
      <c r="CD1171" s="37"/>
      <c r="CE1171" s="37"/>
      <c r="CF1171" s="37"/>
      <c r="CG1171" s="37"/>
      <c r="CH1171" s="37"/>
      <c r="CI1171" s="37"/>
      <c r="CJ1171" s="37"/>
      <c r="CK1171" s="37"/>
      <c r="CL1171" s="37"/>
      <c r="CM1171" s="37"/>
      <c r="CN1171" s="37"/>
      <c r="CO1171" s="37"/>
      <c r="CP1171" s="37"/>
      <c r="CQ1171" s="37"/>
      <c r="CR1171" s="37"/>
      <c r="CS1171" s="37"/>
      <c r="CT1171" s="37"/>
      <c r="CU1171" s="37"/>
      <c r="CV1171" s="37"/>
      <c r="CW1171" s="37"/>
      <c r="CX1171" s="37"/>
      <c r="CY1171" s="37"/>
      <c r="CZ1171" s="37"/>
      <c r="DA1171" s="37"/>
      <c r="DB1171" s="37"/>
      <c r="DC1171" s="37"/>
      <c r="DD1171" s="37"/>
      <c r="DE1171" s="37"/>
      <c r="DF1171" s="37"/>
      <c r="DG1171" s="37"/>
      <c r="DH1171" s="37"/>
      <c r="DI1171" s="37"/>
      <c r="DJ1171" s="37"/>
      <c r="DK1171" s="37"/>
      <c r="DL1171" s="37"/>
      <c r="DM1171" s="37"/>
      <c r="DN1171" s="37"/>
      <c r="DO1171" s="37"/>
      <c r="DP1171" s="37"/>
      <c r="DQ1171" s="37"/>
      <c r="DR1171" s="37"/>
      <c r="DS1171" s="37"/>
      <c r="DT1171" s="37"/>
      <c r="DU1171" s="37"/>
      <c r="DV1171" s="37"/>
      <c r="DW1171" s="37"/>
      <c r="DX1171" s="37"/>
      <c r="DY1171" s="37"/>
      <c r="DZ1171" s="37"/>
      <c r="EA1171" s="37"/>
      <c r="EB1171" s="37"/>
      <c r="EC1171" s="37"/>
      <c r="ED1171" s="37"/>
      <c r="EE1171" s="37"/>
      <c r="EF1171" s="37"/>
      <c r="EG1171" s="37"/>
      <c r="EH1171" s="37"/>
      <c r="EI1171" s="37"/>
      <c r="EJ1171" s="37"/>
      <c r="EK1171" s="37"/>
      <c r="EL1171" s="37"/>
      <c r="EM1171" s="37"/>
      <c r="EN1171" s="37"/>
      <c r="EO1171" s="37"/>
      <c r="EP1171" s="37"/>
      <c r="EQ1171" s="37"/>
      <c r="ER1171" s="37"/>
      <c r="ES1171" s="37"/>
      <c r="ET1171" s="37"/>
      <c r="EU1171" s="37"/>
      <c r="EV1171" s="37"/>
      <c r="EW1171" s="37"/>
      <c r="EX1171" s="37"/>
      <c r="EY1171" s="37"/>
      <c r="EZ1171" s="37"/>
      <c r="FA1171" s="37"/>
      <c r="FB1171" s="37"/>
      <c r="FC1171" s="37"/>
      <c r="FD1171" s="37"/>
      <c r="FE1171" s="37"/>
      <c r="FF1171" s="37"/>
      <c r="FG1171" s="37"/>
      <c r="FH1171" s="37"/>
      <c r="FI1171" s="37"/>
      <c r="FJ1171" s="37"/>
      <c r="FK1171" s="37"/>
      <c r="FL1171" s="37"/>
      <c r="FM1171" s="37"/>
      <c r="FN1171" s="37"/>
      <c r="FO1171" s="37"/>
      <c r="FP1171" s="37"/>
      <c r="FQ1171" s="37"/>
      <c r="FR1171" s="37"/>
      <c r="FS1171" s="37"/>
      <c r="FT1171" s="37"/>
      <c r="FU1171" s="37"/>
      <c r="FV1171" s="37"/>
      <c r="FW1171" s="37"/>
      <c r="FX1171" s="37"/>
      <c r="FY1171" s="37"/>
      <c r="FZ1171" s="37"/>
      <c r="GA1171" s="37"/>
      <c r="GB1171" s="37"/>
      <c r="GC1171" s="37"/>
      <c r="GD1171" s="37"/>
      <c r="GE1171" s="37"/>
      <c r="GF1171" s="37"/>
      <c r="GG1171" s="37"/>
      <c r="GH1171" s="37"/>
      <c r="GI1171" s="37"/>
      <c r="GJ1171" s="37"/>
      <c r="GK1171" s="37"/>
      <c r="GL1171" s="37"/>
      <c r="GM1171" s="37"/>
      <c r="GN1171" s="37"/>
      <c r="GO1171" s="37"/>
      <c r="GP1171" s="37"/>
      <c r="GQ1171" s="37"/>
      <c r="GR1171" s="37"/>
      <c r="GS1171" s="37"/>
      <c r="GT1171" s="37"/>
      <c r="GU1171" s="37"/>
      <c r="GV1171" s="37"/>
      <c r="GW1171" s="37"/>
      <c r="GX1171" s="37"/>
      <c r="GY1171" s="37"/>
      <c r="GZ1171" s="37"/>
      <c r="HA1171" s="37"/>
    </row>
    <row r="1172" spans="1:209" s="39" customFormat="1" x14ac:dyDescent="0.25">
      <c r="A1172" s="50"/>
      <c r="B1172" s="124"/>
      <c r="C1172" s="125"/>
      <c r="D1172" s="20"/>
      <c r="E1172" s="20"/>
      <c r="F1172" s="20"/>
      <c r="G1172" s="37"/>
      <c r="H1172" s="37"/>
      <c r="I1172" s="37"/>
      <c r="J1172" s="37"/>
      <c r="K1172" s="37"/>
      <c r="L1172" s="37"/>
      <c r="M1172" s="37"/>
      <c r="N1172" s="37"/>
      <c r="O1172" s="37"/>
      <c r="P1172" s="37"/>
      <c r="Q1172" s="37"/>
      <c r="R1172" s="37"/>
      <c r="S1172" s="37"/>
      <c r="T1172" s="37"/>
      <c r="U1172" s="37"/>
      <c r="V1172" s="37"/>
      <c r="W1172" s="37"/>
      <c r="X1172" s="37"/>
      <c r="Y1172" s="37"/>
      <c r="Z1172" s="37"/>
      <c r="AA1172" s="37"/>
      <c r="AB1172" s="37"/>
      <c r="AC1172" s="37"/>
      <c r="AD1172" s="37"/>
      <c r="AE1172" s="37"/>
      <c r="AF1172" s="37"/>
      <c r="AG1172" s="37"/>
      <c r="AH1172" s="37"/>
      <c r="AI1172" s="37"/>
      <c r="AJ1172" s="37"/>
      <c r="AK1172" s="37"/>
      <c r="AL1172" s="37"/>
      <c r="AM1172" s="37"/>
      <c r="AN1172" s="37"/>
      <c r="AO1172" s="37"/>
      <c r="AP1172" s="37"/>
      <c r="AQ1172" s="37"/>
      <c r="AR1172" s="37"/>
      <c r="AS1172" s="37"/>
      <c r="AT1172" s="37"/>
      <c r="AU1172" s="37"/>
      <c r="AV1172" s="37"/>
      <c r="AW1172" s="37"/>
      <c r="AX1172" s="37"/>
      <c r="AY1172" s="37"/>
      <c r="AZ1172" s="37"/>
      <c r="BA1172" s="37"/>
      <c r="BB1172" s="37"/>
      <c r="BC1172" s="37"/>
      <c r="BD1172" s="37"/>
      <c r="BE1172" s="37"/>
      <c r="BF1172" s="37"/>
      <c r="BG1172" s="37"/>
      <c r="BH1172" s="37"/>
      <c r="BI1172" s="37"/>
      <c r="BJ1172" s="37"/>
      <c r="BK1172" s="37"/>
      <c r="BL1172" s="37"/>
      <c r="BM1172" s="37"/>
      <c r="BN1172" s="37"/>
      <c r="BO1172" s="37"/>
      <c r="BP1172" s="37"/>
      <c r="BQ1172" s="37"/>
      <c r="BR1172" s="37"/>
      <c r="BS1172" s="37"/>
      <c r="BT1172" s="37"/>
      <c r="BU1172" s="37"/>
      <c r="BV1172" s="37"/>
      <c r="BW1172" s="37"/>
      <c r="BX1172" s="37"/>
      <c r="BY1172" s="37"/>
      <c r="BZ1172" s="37"/>
      <c r="CA1172" s="37"/>
      <c r="CB1172" s="37"/>
      <c r="CC1172" s="37"/>
      <c r="CD1172" s="37"/>
      <c r="CE1172" s="37"/>
      <c r="CF1172" s="37"/>
      <c r="CG1172" s="37"/>
      <c r="CH1172" s="37"/>
      <c r="CI1172" s="37"/>
      <c r="CJ1172" s="37"/>
      <c r="CK1172" s="37"/>
      <c r="CL1172" s="37"/>
      <c r="CM1172" s="37"/>
      <c r="CN1172" s="37"/>
      <c r="CO1172" s="37"/>
      <c r="CP1172" s="37"/>
      <c r="CQ1172" s="37"/>
      <c r="CR1172" s="37"/>
      <c r="CS1172" s="37"/>
      <c r="CT1172" s="37"/>
      <c r="CU1172" s="37"/>
      <c r="CV1172" s="37"/>
      <c r="CW1172" s="37"/>
      <c r="CX1172" s="37"/>
      <c r="CY1172" s="37"/>
      <c r="CZ1172" s="37"/>
      <c r="DA1172" s="37"/>
      <c r="DB1172" s="37"/>
      <c r="DC1172" s="37"/>
      <c r="DD1172" s="37"/>
      <c r="DE1172" s="37"/>
      <c r="DF1172" s="37"/>
      <c r="DG1172" s="37"/>
      <c r="DH1172" s="37"/>
      <c r="DI1172" s="37"/>
      <c r="DJ1172" s="37"/>
      <c r="DK1172" s="37"/>
      <c r="DL1172" s="37"/>
      <c r="DM1172" s="37"/>
      <c r="DN1172" s="37"/>
      <c r="DO1172" s="37"/>
      <c r="DP1172" s="37"/>
      <c r="DQ1172" s="37"/>
      <c r="DR1172" s="37"/>
      <c r="DS1172" s="37"/>
      <c r="DT1172" s="37"/>
      <c r="DU1172" s="37"/>
      <c r="DV1172" s="37"/>
      <c r="DW1172" s="37"/>
      <c r="DX1172" s="37"/>
      <c r="DY1172" s="37"/>
      <c r="DZ1172" s="37"/>
      <c r="EA1172" s="37"/>
      <c r="EB1172" s="37"/>
      <c r="EC1172" s="37"/>
      <c r="ED1172" s="37"/>
      <c r="EE1172" s="37"/>
      <c r="EF1172" s="37"/>
      <c r="EG1172" s="37"/>
      <c r="EH1172" s="37"/>
      <c r="EI1172" s="37"/>
      <c r="EJ1172" s="37"/>
      <c r="EK1172" s="37"/>
      <c r="EL1172" s="37"/>
      <c r="EM1172" s="37"/>
      <c r="EN1172" s="37"/>
      <c r="EO1172" s="37"/>
      <c r="EP1172" s="37"/>
      <c r="EQ1172" s="37"/>
      <c r="ER1172" s="37"/>
      <c r="ES1172" s="37"/>
      <c r="ET1172" s="37"/>
      <c r="EU1172" s="37"/>
      <c r="EV1172" s="37"/>
      <c r="EW1172" s="37"/>
      <c r="EX1172" s="37"/>
      <c r="EY1172" s="37"/>
      <c r="EZ1172" s="37"/>
      <c r="FA1172" s="37"/>
      <c r="FB1172" s="37"/>
      <c r="FC1172" s="37"/>
      <c r="FD1172" s="37"/>
      <c r="FE1172" s="37"/>
      <c r="FF1172" s="37"/>
      <c r="FG1172" s="37"/>
      <c r="FH1172" s="37"/>
      <c r="FI1172" s="37"/>
      <c r="FJ1172" s="37"/>
      <c r="FK1172" s="37"/>
      <c r="FL1172" s="37"/>
      <c r="FM1172" s="37"/>
      <c r="FN1172" s="37"/>
      <c r="FO1172" s="37"/>
      <c r="FP1172" s="37"/>
      <c r="FQ1172" s="37"/>
      <c r="FR1172" s="37"/>
      <c r="FS1172" s="37"/>
      <c r="FT1172" s="37"/>
      <c r="FU1172" s="37"/>
      <c r="FV1172" s="37"/>
      <c r="FW1172" s="37"/>
      <c r="FX1172" s="37"/>
      <c r="FY1172" s="37"/>
      <c r="FZ1172" s="37"/>
      <c r="GA1172" s="37"/>
      <c r="GB1172" s="37"/>
      <c r="GC1172" s="37"/>
      <c r="GD1172" s="37"/>
      <c r="GE1172" s="37"/>
      <c r="GF1172" s="37"/>
      <c r="GG1172" s="37"/>
      <c r="GH1172" s="37"/>
      <c r="GI1172" s="37"/>
      <c r="GJ1172" s="37"/>
      <c r="GK1172" s="37"/>
      <c r="GL1172" s="37"/>
      <c r="GM1172" s="37"/>
      <c r="GN1172" s="37"/>
      <c r="GO1172" s="37"/>
      <c r="GP1172" s="37"/>
      <c r="GQ1172" s="37"/>
      <c r="GR1172" s="37"/>
      <c r="GS1172" s="37"/>
      <c r="GT1172" s="37"/>
      <c r="GU1172" s="37"/>
      <c r="GV1172" s="37"/>
      <c r="GW1172" s="37"/>
      <c r="GX1172" s="37"/>
      <c r="GY1172" s="37"/>
      <c r="GZ1172" s="37"/>
      <c r="HA1172" s="37"/>
    </row>
    <row r="1173" spans="1:209" s="39" customFormat="1" x14ac:dyDescent="0.25">
      <c r="A1173" s="50"/>
      <c r="B1173" s="124"/>
      <c r="C1173" s="125"/>
      <c r="D1173" s="20"/>
      <c r="E1173" s="20"/>
      <c r="F1173" s="20"/>
      <c r="G1173" s="37"/>
      <c r="H1173" s="37"/>
      <c r="I1173" s="37"/>
      <c r="J1173" s="37"/>
      <c r="K1173" s="37"/>
      <c r="L1173" s="37"/>
      <c r="M1173" s="37"/>
      <c r="N1173" s="37"/>
      <c r="O1173" s="37"/>
      <c r="P1173" s="37"/>
      <c r="Q1173" s="37"/>
      <c r="R1173" s="37"/>
      <c r="S1173" s="37"/>
      <c r="T1173" s="37"/>
      <c r="U1173" s="37"/>
      <c r="V1173" s="37"/>
      <c r="W1173" s="37"/>
      <c r="X1173" s="37"/>
      <c r="Y1173" s="37"/>
      <c r="Z1173" s="37"/>
      <c r="AA1173" s="37"/>
      <c r="AB1173" s="37"/>
      <c r="AC1173" s="37"/>
      <c r="AD1173" s="37"/>
      <c r="AE1173" s="37"/>
      <c r="AF1173" s="37"/>
      <c r="AG1173" s="37"/>
      <c r="AH1173" s="37"/>
      <c r="AI1173" s="37"/>
      <c r="AJ1173" s="37"/>
      <c r="AK1173" s="37"/>
      <c r="AL1173" s="37"/>
      <c r="AM1173" s="37"/>
      <c r="AN1173" s="37"/>
      <c r="AO1173" s="37"/>
      <c r="AP1173" s="37"/>
      <c r="AQ1173" s="37"/>
      <c r="AR1173" s="37"/>
      <c r="AS1173" s="37"/>
      <c r="AT1173" s="37"/>
      <c r="AU1173" s="37"/>
      <c r="AV1173" s="37"/>
      <c r="AW1173" s="37"/>
      <c r="AX1173" s="37"/>
      <c r="AY1173" s="37"/>
      <c r="AZ1173" s="37"/>
      <c r="BA1173" s="37"/>
      <c r="BB1173" s="37"/>
      <c r="BC1173" s="37"/>
      <c r="BD1173" s="37"/>
      <c r="BE1173" s="37"/>
      <c r="BF1173" s="37"/>
      <c r="BG1173" s="37"/>
      <c r="BH1173" s="37"/>
      <c r="BI1173" s="37"/>
      <c r="BJ1173" s="37"/>
      <c r="BK1173" s="37"/>
      <c r="BL1173" s="37"/>
      <c r="BM1173" s="37"/>
      <c r="BN1173" s="37"/>
      <c r="BO1173" s="37"/>
      <c r="BP1173" s="37"/>
      <c r="BQ1173" s="37"/>
      <c r="BR1173" s="37"/>
      <c r="BS1173" s="37"/>
      <c r="BT1173" s="37"/>
      <c r="BU1173" s="37"/>
      <c r="BV1173" s="37"/>
      <c r="BW1173" s="37"/>
      <c r="BX1173" s="37"/>
      <c r="BY1173" s="37"/>
      <c r="BZ1173" s="37"/>
      <c r="CA1173" s="37"/>
      <c r="CB1173" s="37"/>
      <c r="CC1173" s="37"/>
      <c r="CD1173" s="37"/>
      <c r="CE1173" s="37"/>
      <c r="CF1173" s="37"/>
      <c r="CG1173" s="37"/>
      <c r="CH1173" s="37"/>
      <c r="CI1173" s="37"/>
      <c r="CJ1173" s="37"/>
      <c r="CK1173" s="37"/>
      <c r="CL1173" s="37"/>
      <c r="CM1173" s="37"/>
      <c r="CN1173" s="37"/>
      <c r="CO1173" s="37"/>
      <c r="CP1173" s="37"/>
      <c r="CQ1173" s="37"/>
      <c r="CR1173" s="37"/>
      <c r="CS1173" s="37"/>
      <c r="CT1173" s="37"/>
      <c r="CU1173" s="37"/>
      <c r="CV1173" s="37"/>
      <c r="CW1173" s="37"/>
      <c r="CX1173" s="37"/>
      <c r="CY1173" s="37"/>
      <c r="CZ1173" s="37"/>
      <c r="DA1173" s="37"/>
      <c r="DB1173" s="37"/>
      <c r="DC1173" s="37"/>
      <c r="DD1173" s="37"/>
      <c r="DE1173" s="37"/>
      <c r="DF1173" s="37"/>
      <c r="DG1173" s="37"/>
      <c r="DH1173" s="37"/>
      <c r="DI1173" s="37"/>
      <c r="DJ1173" s="37"/>
      <c r="DK1173" s="37"/>
      <c r="DL1173" s="37"/>
      <c r="DM1173" s="37"/>
      <c r="DN1173" s="37"/>
      <c r="DO1173" s="37"/>
      <c r="DP1173" s="37"/>
      <c r="DQ1173" s="37"/>
      <c r="DR1173" s="37"/>
      <c r="DS1173" s="37"/>
      <c r="DT1173" s="37"/>
      <c r="DU1173" s="37"/>
      <c r="DV1173" s="37"/>
      <c r="DW1173" s="37"/>
      <c r="DX1173" s="37"/>
      <c r="DY1173" s="37"/>
      <c r="DZ1173" s="37"/>
      <c r="EA1173" s="37"/>
      <c r="EB1173" s="37"/>
      <c r="EC1173" s="37"/>
      <c r="ED1173" s="37"/>
      <c r="EE1173" s="37"/>
      <c r="EF1173" s="37"/>
      <c r="EG1173" s="37"/>
      <c r="EH1173" s="37"/>
      <c r="EI1173" s="37"/>
      <c r="EJ1173" s="37"/>
      <c r="EK1173" s="37"/>
      <c r="EL1173" s="37"/>
      <c r="EM1173" s="37"/>
      <c r="EN1173" s="37"/>
      <c r="EO1173" s="37"/>
      <c r="EP1173" s="37"/>
      <c r="EQ1173" s="37"/>
      <c r="ER1173" s="37"/>
      <c r="ES1173" s="37"/>
      <c r="ET1173" s="37"/>
      <c r="EU1173" s="37"/>
      <c r="EV1173" s="37"/>
      <c r="EW1173" s="37"/>
      <c r="EX1173" s="37"/>
      <c r="EY1173" s="37"/>
      <c r="EZ1173" s="37"/>
      <c r="FA1173" s="37"/>
      <c r="FB1173" s="37"/>
      <c r="FC1173" s="37"/>
      <c r="FD1173" s="37"/>
      <c r="FE1173" s="37"/>
      <c r="FF1173" s="37"/>
      <c r="FG1173" s="37"/>
      <c r="FH1173" s="37"/>
      <c r="FI1173" s="37"/>
      <c r="FJ1173" s="37"/>
      <c r="FK1173" s="37"/>
      <c r="FL1173" s="37"/>
      <c r="FM1173" s="37"/>
      <c r="FN1173" s="37"/>
      <c r="FO1173" s="37"/>
      <c r="FP1173" s="37"/>
      <c r="FQ1173" s="37"/>
      <c r="FR1173" s="37"/>
      <c r="FS1173" s="37"/>
      <c r="FT1173" s="37"/>
      <c r="FU1173" s="37"/>
      <c r="FV1173" s="37"/>
      <c r="FW1173" s="37"/>
      <c r="FX1173" s="37"/>
      <c r="FY1173" s="37"/>
      <c r="FZ1173" s="37"/>
      <c r="GA1173" s="37"/>
      <c r="GB1173" s="37"/>
      <c r="GC1173" s="37"/>
      <c r="GD1173" s="37"/>
      <c r="GE1173" s="37"/>
      <c r="GF1173" s="37"/>
      <c r="GG1173" s="37"/>
      <c r="GH1173" s="37"/>
      <c r="GI1173" s="37"/>
      <c r="GJ1173" s="37"/>
      <c r="GK1173" s="37"/>
      <c r="GL1173" s="37"/>
      <c r="GM1173" s="37"/>
      <c r="GN1173" s="37"/>
      <c r="GO1173" s="37"/>
      <c r="GP1173" s="37"/>
      <c r="GQ1173" s="37"/>
      <c r="GR1173" s="37"/>
      <c r="GS1173" s="37"/>
      <c r="GT1173" s="37"/>
      <c r="GU1173" s="37"/>
      <c r="GV1173" s="37"/>
      <c r="GW1173" s="37"/>
      <c r="GX1173" s="37"/>
      <c r="GY1173" s="37"/>
      <c r="GZ1173" s="37"/>
      <c r="HA1173" s="37"/>
    </row>
    <row r="1174" spans="1:209" s="39" customFormat="1" x14ac:dyDescent="0.25">
      <c r="A1174" s="50"/>
      <c r="B1174" s="124"/>
      <c r="C1174" s="125"/>
      <c r="D1174" s="20"/>
      <c r="E1174" s="20"/>
      <c r="F1174" s="20"/>
      <c r="G1174" s="37"/>
      <c r="H1174" s="37"/>
      <c r="I1174" s="37"/>
      <c r="J1174" s="37"/>
      <c r="K1174" s="37"/>
      <c r="L1174" s="37"/>
      <c r="M1174" s="37"/>
      <c r="N1174" s="37"/>
      <c r="O1174" s="37"/>
      <c r="P1174" s="37"/>
      <c r="Q1174" s="37"/>
      <c r="R1174" s="37"/>
      <c r="S1174" s="37"/>
      <c r="T1174" s="37"/>
      <c r="U1174" s="37"/>
      <c r="V1174" s="37"/>
      <c r="W1174" s="37"/>
      <c r="X1174" s="37"/>
      <c r="Y1174" s="37"/>
      <c r="Z1174" s="37"/>
      <c r="AA1174" s="37"/>
      <c r="AB1174" s="37"/>
      <c r="AC1174" s="37"/>
      <c r="AD1174" s="37"/>
      <c r="AE1174" s="37"/>
      <c r="AF1174" s="37"/>
      <c r="AG1174" s="37"/>
      <c r="AH1174" s="37"/>
      <c r="AI1174" s="37"/>
      <c r="AJ1174" s="37"/>
      <c r="AK1174" s="37"/>
      <c r="AL1174" s="37"/>
      <c r="AM1174" s="37"/>
      <c r="AN1174" s="37"/>
      <c r="AO1174" s="37"/>
      <c r="AP1174" s="37"/>
      <c r="AQ1174" s="37"/>
      <c r="AR1174" s="37"/>
      <c r="AS1174" s="37"/>
      <c r="AT1174" s="37"/>
      <c r="AU1174" s="37"/>
      <c r="AV1174" s="37"/>
      <c r="AW1174" s="37"/>
      <c r="AX1174" s="37"/>
      <c r="AY1174" s="37"/>
      <c r="AZ1174" s="37"/>
      <c r="BA1174" s="37"/>
      <c r="BB1174" s="37"/>
      <c r="BC1174" s="37"/>
      <c r="BD1174" s="37"/>
      <c r="BE1174" s="37"/>
      <c r="BF1174" s="37"/>
      <c r="BG1174" s="37"/>
      <c r="BH1174" s="37"/>
      <c r="BI1174" s="37"/>
      <c r="BJ1174" s="37"/>
      <c r="BK1174" s="37"/>
      <c r="BL1174" s="37"/>
      <c r="BM1174" s="37"/>
      <c r="BN1174" s="37"/>
      <c r="BO1174" s="37"/>
      <c r="BP1174" s="37"/>
      <c r="BQ1174" s="37"/>
      <c r="BR1174" s="37"/>
      <c r="BS1174" s="37"/>
      <c r="BT1174" s="37"/>
      <c r="BU1174" s="37"/>
      <c r="BV1174" s="37"/>
      <c r="BW1174" s="37"/>
      <c r="BX1174" s="37"/>
      <c r="BY1174" s="37"/>
      <c r="BZ1174" s="37"/>
      <c r="CA1174" s="37"/>
      <c r="CB1174" s="37"/>
      <c r="CC1174" s="37"/>
      <c r="CD1174" s="37"/>
      <c r="CE1174" s="37"/>
      <c r="CF1174" s="37"/>
      <c r="CG1174" s="37"/>
      <c r="CH1174" s="37"/>
      <c r="CI1174" s="37"/>
      <c r="CJ1174" s="37"/>
      <c r="CK1174" s="37"/>
      <c r="CL1174" s="37"/>
      <c r="CM1174" s="37"/>
      <c r="CN1174" s="37"/>
      <c r="CO1174" s="37"/>
      <c r="CP1174" s="37"/>
      <c r="CQ1174" s="37"/>
      <c r="CR1174" s="37"/>
      <c r="CS1174" s="37"/>
      <c r="CT1174" s="37"/>
      <c r="CU1174" s="37"/>
      <c r="CV1174" s="37"/>
      <c r="CW1174" s="37"/>
      <c r="CX1174" s="37"/>
      <c r="CY1174" s="37"/>
      <c r="CZ1174" s="37"/>
      <c r="DA1174" s="37"/>
      <c r="DB1174" s="37"/>
      <c r="DC1174" s="37"/>
      <c r="DD1174" s="37"/>
      <c r="DE1174" s="37"/>
      <c r="DF1174" s="37"/>
      <c r="DG1174" s="37"/>
      <c r="DH1174" s="37"/>
      <c r="DI1174" s="37"/>
      <c r="DJ1174" s="37"/>
      <c r="DK1174" s="37"/>
      <c r="DL1174" s="37"/>
      <c r="DM1174" s="37"/>
      <c r="DN1174" s="37"/>
      <c r="DO1174" s="37"/>
      <c r="DP1174" s="37"/>
      <c r="DQ1174" s="37"/>
      <c r="DR1174" s="37"/>
      <c r="DS1174" s="37"/>
      <c r="DT1174" s="37"/>
      <c r="DU1174" s="37"/>
      <c r="DV1174" s="37"/>
      <c r="DW1174" s="37"/>
      <c r="DX1174" s="37"/>
      <c r="DY1174" s="37"/>
      <c r="DZ1174" s="37"/>
      <c r="EA1174" s="37"/>
      <c r="EB1174" s="37"/>
      <c r="EC1174" s="37"/>
      <c r="ED1174" s="37"/>
      <c r="EE1174" s="37"/>
      <c r="EF1174" s="37"/>
      <c r="EG1174" s="37"/>
      <c r="EH1174" s="37"/>
      <c r="EI1174" s="37"/>
      <c r="EJ1174" s="37"/>
      <c r="EK1174" s="37"/>
      <c r="EL1174" s="37"/>
      <c r="EM1174" s="37"/>
      <c r="EN1174" s="37"/>
      <c r="EO1174" s="37"/>
      <c r="EP1174" s="37"/>
      <c r="EQ1174" s="37"/>
      <c r="ER1174" s="37"/>
      <c r="ES1174" s="37"/>
      <c r="ET1174" s="37"/>
      <c r="EU1174" s="37"/>
      <c r="EV1174" s="37"/>
      <c r="EW1174" s="37"/>
      <c r="EX1174" s="37"/>
      <c r="EY1174" s="37"/>
      <c r="EZ1174" s="37"/>
      <c r="FA1174" s="37"/>
      <c r="FB1174" s="37"/>
      <c r="FC1174" s="37"/>
      <c r="FD1174" s="37"/>
      <c r="FE1174" s="37"/>
      <c r="FF1174" s="37"/>
      <c r="FG1174" s="37"/>
      <c r="FH1174" s="37"/>
      <c r="FI1174" s="37"/>
      <c r="FJ1174" s="37"/>
      <c r="FK1174" s="37"/>
      <c r="FL1174" s="37"/>
      <c r="FM1174" s="37"/>
      <c r="FN1174" s="37"/>
      <c r="FO1174" s="37"/>
      <c r="FP1174" s="37"/>
      <c r="FQ1174" s="37"/>
      <c r="FR1174" s="37"/>
      <c r="FS1174" s="37"/>
      <c r="FT1174" s="37"/>
      <c r="FU1174" s="37"/>
      <c r="FV1174" s="37"/>
      <c r="FW1174" s="37"/>
      <c r="FX1174" s="37"/>
      <c r="FY1174" s="37"/>
      <c r="FZ1174" s="37"/>
      <c r="GA1174" s="37"/>
      <c r="GB1174" s="37"/>
      <c r="GC1174" s="37"/>
      <c r="GD1174" s="37"/>
      <c r="GE1174" s="37"/>
      <c r="GF1174" s="37"/>
      <c r="GG1174" s="37"/>
      <c r="GH1174" s="37"/>
      <c r="GI1174" s="37"/>
      <c r="GJ1174" s="37"/>
      <c r="GK1174" s="37"/>
      <c r="GL1174" s="37"/>
      <c r="GM1174" s="37"/>
      <c r="GN1174" s="37"/>
      <c r="GO1174" s="37"/>
      <c r="GP1174" s="37"/>
      <c r="GQ1174" s="37"/>
      <c r="GR1174" s="37"/>
      <c r="GS1174" s="37"/>
      <c r="GT1174" s="37"/>
      <c r="GU1174" s="37"/>
      <c r="GV1174" s="37"/>
      <c r="GW1174" s="37"/>
      <c r="GX1174" s="37"/>
      <c r="GY1174" s="37"/>
      <c r="GZ1174" s="37"/>
      <c r="HA1174" s="37"/>
    </row>
    <row r="1175" spans="1:209" s="39" customFormat="1" x14ac:dyDescent="0.25">
      <c r="A1175" s="50"/>
      <c r="B1175" s="124"/>
      <c r="C1175" s="125"/>
      <c r="D1175" s="20"/>
      <c r="E1175" s="20"/>
      <c r="F1175" s="20"/>
      <c r="G1175" s="37"/>
      <c r="H1175" s="37"/>
      <c r="I1175" s="37"/>
      <c r="J1175" s="37"/>
      <c r="K1175" s="37"/>
      <c r="L1175" s="37"/>
      <c r="M1175" s="37"/>
      <c r="N1175" s="37"/>
      <c r="O1175" s="37"/>
      <c r="P1175" s="37"/>
      <c r="Q1175" s="37"/>
      <c r="R1175" s="37"/>
      <c r="S1175" s="37"/>
      <c r="T1175" s="37"/>
      <c r="U1175" s="37"/>
      <c r="V1175" s="37"/>
      <c r="W1175" s="37"/>
      <c r="X1175" s="37"/>
      <c r="Y1175" s="37"/>
      <c r="Z1175" s="37"/>
      <c r="AA1175" s="37"/>
      <c r="AB1175" s="37"/>
      <c r="AC1175" s="37"/>
      <c r="AD1175" s="37"/>
      <c r="AE1175" s="37"/>
      <c r="AF1175" s="37"/>
      <c r="AG1175" s="37"/>
      <c r="AH1175" s="37"/>
      <c r="AI1175" s="37"/>
      <c r="AJ1175" s="37"/>
      <c r="AK1175" s="37"/>
      <c r="AL1175" s="37"/>
      <c r="AM1175" s="37"/>
      <c r="AN1175" s="37"/>
      <c r="AO1175" s="37"/>
      <c r="AP1175" s="37"/>
      <c r="AQ1175" s="37"/>
      <c r="AR1175" s="37"/>
      <c r="AS1175" s="37"/>
      <c r="AT1175" s="37"/>
      <c r="AU1175" s="37"/>
      <c r="AV1175" s="37"/>
      <c r="AW1175" s="37"/>
      <c r="AX1175" s="37"/>
      <c r="AY1175" s="37"/>
      <c r="AZ1175" s="37"/>
      <c r="BA1175" s="37"/>
      <c r="BB1175" s="37"/>
      <c r="BC1175" s="37"/>
      <c r="BD1175" s="37"/>
      <c r="BE1175" s="37"/>
      <c r="BF1175" s="37"/>
      <c r="BG1175" s="37"/>
      <c r="BH1175" s="37"/>
      <c r="BI1175" s="37"/>
      <c r="BJ1175" s="37"/>
      <c r="BK1175" s="37"/>
      <c r="BL1175" s="37"/>
      <c r="BM1175" s="37"/>
      <c r="BN1175" s="37"/>
      <c r="BO1175" s="37"/>
      <c r="BP1175" s="37"/>
      <c r="BQ1175" s="37"/>
      <c r="BR1175" s="37"/>
      <c r="BS1175" s="37"/>
      <c r="BT1175" s="37"/>
      <c r="BU1175" s="37"/>
      <c r="BV1175" s="37"/>
      <c r="BW1175" s="37"/>
      <c r="BX1175" s="37"/>
      <c r="BY1175" s="37"/>
      <c r="BZ1175" s="37"/>
      <c r="CA1175" s="37"/>
      <c r="CB1175" s="37"/>
      <c r="CC1175" s="37"/>
      <c r="CD1175" s="37"/>
      <c r="CE1175" s="37"/>
      <c r="CF1175" s="37"/>
      <c r="CG1175" s="37"/>
      <c r="CH1175" s="37"/>
      <c r="CI1175" s="37"/>
      <c r="CJ1175" s="37"/>
      <c r="CK1175" s="37"/>
      <c r="CL1175" s="37"/>
      <c r="CM1175" s="37"/>
      <c r="CN1175" s="37"/>
      <c r="CO1175" s="37"/>
      <c r="CP1175" s="37"/>
      <c r="CQ1175" s="37"/>
      <c r="CR1175" s="37"/>
      <c r="CS1175" s="37"/>
      <c r="CT1175" s="37"/>
      <c r="CU1175" s="37"/>
      <c r="CV1175" s="37"/>
      <c r="CW1175" s="37"/>
      <c r="CX1175" s="37"/>
      <c r="CY1175" s="37"/>
      <c r="CZ1175" s="37"/>
      <c r="DA1175" s="37"/>
      <c r="DB1175" s="37"/>
      <c r="DC1175" s="37"/>
      <c r="DD1175" s="37"/>
      <c r="DE1175" s="37"/>
      <c r="DF1175" s="37"/>
      <c r="DG1175" s="37"/>
      <c r="DH1175" s="37"/>
      <c r="DI1175" s="37"/>
      <c r="DJ1175" s="37"/>
      <c r="DK1175" s="37"/>
      <c r="DL1175" s="37"/>
      <c r="DM1175" s="37"/>
      <c r="DN1175" s="37"/>
      <c r="DO1175" s="37"/>
      <c r="DP1175" s="37"/>
      <c r="DQ1175" s="37"/>
      <c r="DR1175" s="37"/>
      <c r="DS1175" s="37"/>
      <c r="DT1175" s="37"/>
      <c r="DU1175" s="37"/>
      <c r="DV1175" s="37"/>
      <c r="DW1175" s="37"/>
      <c r="DX1175" s="37"/>
      <c r="DY1175" s="37"/>
      <c r="DZ1175" s="37"/>
      <c r="EA1175" s="37"/>
      <c r="EB1175" s="37"/>
      <c r="EC1175" s="37"/>
      <c r="ED1175" s="37"/>
      <c r="EE1175" s="37"/>
      <c r="EF1175" s="37"/>
      <c r="EG1175" s="37"/>
      <c r="EH1175" s="37"/>
      <c r="EI1175" s="37"/>
      <c r="EJ1175" s="37"/>
      <c r="EK1175" s="37"/>
      <c r="EL1175" s="37"/>
      <c r="EM1175" s="37"/>
      <c r="EN1175" s="37"/>
      <c r="EO1175" s="37"/>
      <c r="EP1175" s="37"/>
      <c r="EQ1175" s="37"/>
      <c r="ER1175" s="37"/>
      <c r="ES1175" s="37"/>
      <c r="ET1175" s="37"/>
      <c r="EU1175" s="37"/>
      <c r="EV1175" s="37"/>
      <c r="EW1175" s="37"/>
      <c r="EX1175" s="37"/>
      <c r="EY1175" s="37"/>
      <c r="EZ1175" s="37"/>
      <c r="FA1175" s="37"/>
      <c r="FB1175" s="37"/>
      <c r="FC1175" s="37"/>
      <c r="FD1175" s="37"/>
      <c r="FE1175" s="37"/>
      <c r="FF1175" s="37"/>
      <c r="FG1175" s="37"/>
      <c r="FH1175" s="37"/>
      <c r="FI1175" s="37"/>
      <c r="FJ1175" s="37"/>
      <c r="FK1175" s="37"/>
      <c r="FL1175" s="37"/>
      <c r="FM1175" s="37"/>
      <c r="FN1175" s="37"/>
      <c r="FO1175" s="37"/>
      <c r="FP1175" s="37"/>
      <c r="FQ1175" s="37"/>
      <c r="FR1175" s="37"/>
      <c r="FS1175" s="37"/>
      <c r="FT1175" s="37"/>
      <c r="FU1175" s="37"/>
      <c r="FV1175" s="37"/>
      <c r="FW1175" s="37"/>
      <c r="FX1175" s="37"/>
      <c r="FY1175" s="37"/>
      <c r="FZ1175" s="37"/>
      <c r="GA1175" s="37"/>
      <c r="GB1175" s="37"/>
      <c r="GC1175" s="37"/>
      <c r="GD1175" s="37"/>
      <c r="GE1175" s="37"/>
      <c r="GF1175" s="37"/>
      <c r="GG1175" s="37"/>
      <c r="GH1175" s="37"/>
      <c r="GI1175" s="37"/>
      <c r="GJ1175" s="37"/>
      <c r="GK1175" s="37"/>
      <c r="GL1175" s="37"/>
      <c r="GM1175" s="37"/>
      <c r="GN1175" s="37"/>
      <c r="GO1175" s="37"/>
      <c r="GP1175" s="37"/>
      <c r="GQ1175" s="37"/>
      <c r="GR1175" s="37"/>
      <c r="GS1175" s="37"/>
      <c r="GT1175" s="37"/>
      <c r="GU1175" s="37"/>
      <c r="GV1175" s="37"/>
      <c r="GW1175" s="37"/>
      <c r="GX1175" s="37"/>
      <c r="GY1175" s="37"/>
      <c r="GZ1175" s="37"/>
      <c r="HA1175" s="37"/>
    </row>
    <row r="1176" spans="1:209" s="39" customFormat="1" x14ac:dyDescent="0.25">
      <c r="A1176" s="50"/>
      <c r="B1176" s="124"/>
      <c r="C1176" s="125"/>
      <c r="D1176" s="20"/>
      <c r="E1176" s="20"/>
      <c r="F1176" s="20"/>
      <c r="G1176" s="37"/>
      <c r="H1176" s="37"/>
      <c r="I1176" s="37"/>
      <c r="J1176" s="37"/>
      <c r="K1176" s="37"/>
      <c r="L1176" s="37"/>
      <c r="M1176" s="37"/>
      <c r="N1176" s="37"/>
      <c r="O1176" s="37"/>
      <c r="P1176" s="37"/>
      <c r="Q1176" s="37"/>
      <c r="R1176" s="37"/>
      <c r="S1176" s="37"/>
      <c r="T1176" s="37"/>
      <c r="U1176" s="37"/>
      <c r="V1176" s="37"/>
      <c r="W1176" s="37"/>
      <c r="X1176" s="37"/>
      <c r="Y1176" s="37"/>
      <c r="Z1176" s="37"/>
      <c r="AA1176" s="37"/>
      <c r="AB1176" s="37"/>
      <c r="AC1176" s="37"/>
      <c r="AD1176" s="37"/>
      <c r="AE1176" s="37"/>
      <c r="AF1176" s="37"/>
      <c r="AG1176" s="37"/>
      <c r="AH1176" s="37"/>
      <c r="AI1176" s="37"/>
      <c r="AJ1176" s="37"/>
      <c r="AK1176" s="37"/>
      <c r="AL1176" s="37"/>
      <c r="AM1176" s="37"/>
      <c r="AN1176" s="37"/>
      <c r="AO1176" s="37"/>
      <c r="AP1176" s="37"/>
      <c r="AQ1176" s="37"/>
      <c r="AR1176" s="37"/>
      <c r="AS1176" s="37"/>
      <c r="AT1176" s="37"/>
      <c r="AU1176" s="37"/>
      <c r="AV1176" s="37"/>
      <c r="AW1176" s="37"/>
      <c r="AX1176" s="37"/>
      <c r="AY1176" s="37"/>
      <c r="AZ1176" s="37"/>
      <c r="BA1176" s="37"/>
      <c r="BB1176" s="37"/>
      <c r="BC1176" s="37"/>
      <c r="BD1176" s="37"/>
      <c r="BE1176" s="37"/>
      <c r="BF1176" s="37"/>
      <c r="BG1176" s="37"/>
      <c r="BH1176" s="37"/>
      <c r="BI1176" s="37"/>
      <c r="BJ1176" s="37"/>
      <c r="BK1176" s="37"/>
      <c r="BL1176" s="37"/>
      <c r="BM1176" s="37"/>
      <c r="BN1176" s="37"/>
      <c r="BO1176" s="37"/>
      <c r="BP1176" s="37"/>
      <c r="BQ1176" s="37"/>
      <c r="BR1176" s="37"/>
      <c r="BS1176" s="37"/>
      <c r="BT1176" s="37"/>
      <c r="BU1176" s="37"/>
      <c r="BV1176" s="37"/>
      <c r="BW1176" s="37"/>
      <c r="BX1176" s="37"/>
      <c r="BY1176" s="37"/>
      <c r="BZ1176" s="37"/>
      <c r="CA1176" s="37"/>
      <c r="CB1176" s="37"/>
      <c r="CC1176" s="37"/>
      <c r="CD1176" s="37"/>
      <c r="CE1176" s="37"/>
      <c r="CF1176" s="37"/>
      <c r="CG1176" s="37"/>
      <c r="CH1176" s="37"/>
      <c r="CI1176" s="37"/>
      <c r="CJ1176" s="37"/>
      <c r="CK1176" s="37"/>
      <c r="CL1176" s="37"/>
      <c r="CM1176" s="37"/>
      <c r="CN1176" s="37"/>
      <c r="CO1176" s="37"/>
      <c r="CP1176" s="37"/>
      <c r="CQ1176" s="37"/>
      <c r="CR1176" s="37"/>
      <c r="CS1176" s="37"/>
      <c r="CT1176" s="37"/>
      <c r="CU1176" s="37"/>
      <c r="CV1176" s="37"/>
      <c r="CW1176" s="37"/>
      <c r="CX1176" s="37"/>
      <c r="CY1176" s="37"/>
      <c r="CZ1176" s="37"/>
      <c r="DA1176" s="37"/>
      <c r="DB1176" s="37"/>
      <c r="DC1176" s="37"/>
      <c r="DD1176" s="37"/>
      <c r="DE1176" s="37"/>
      <c r="DF1176" s="37"/>
      <c r="DG1176" s="37"/>
      <c r="DH1176" s="37"/>
      <c r="DI1176" s="37"/>
      <c r="DJ1176" s="37"/>
      <c r="DK1176" s="37"/>
      <c r="DL1176" s="37"/>
      <c r="DM1176" s="37"/>
      <c r="DN1176" s="37"/>
      <c r="DO1176" s="37"/>
      <c r="DP1176" s="37"/>
      <c r="DQ1176" s="37"/>
      <c r="DR1176" s="37"/>
      <c r="DS1176" s="37"/>
      <c r="DT1176" s="37"/>
      <c r="DU1176" s="37"/>
      <c r="DV1176" s="37"/>
      <c r="DW1176" s="37"/>
      <c r="DX1176" s="37"/>
      <c r="DY1176" s="37"/>
      <c r="DZ1176" s="37"/>
      <c r="EA1176" s="37"/>
      <c r="EB1176" s="37"/>
      <c r="EC1176" s="37"/>
      <c r="ED1176" s="37"/>
      <c r="EE1176" s="37"/>
      <c r="EF1176" s="37"/>
      <c r="EG1176" s="37"/>
      <c r="EH1176" s="37"/>
      <c r="EI1176" s="37"/>
      <c r="EJ1176" s="37"/>
      <c r="EK1176" s="37"/>
      <c r="EL1176" s="37"/>
      <c r="EM1176" s="37"/>
      <c r="EN1176" s="37"/>
      <c r="EO1176" s="37"/>
      <c r="EP1176" s="37"/>
      <c r="EQ1176" s="37"/>
      <c r="ER1176" s="37"/>
      <c r="ES1176" s="37"/>
      <c r="ET1176" s="37"/>
      <c r="EU1176" s="37"/>
      <c r="EV1176" s="37"/>
      <c r="EW1176" s="37"/>
      <c r="EX1176" s="37"/>
      <c r="EY1176" s="37"/>
      <c r="EZ1176" s="37"/>
      <c r="FA1176" s="37"/>
      <c r="FB1176" s="37"/>
      <c r="FC1176" s="37"/>
      <c r="FD1176" s="37"/>
      <c r="FE1176" s="37"/>
      <c r="FF1176" s="37"/>
      <c r="FG1176" s="37"/>
      <c r="FH1176" s="37"/>
      <c r="FI1176" s="37"/>
      <c r="FJ1176" s="37"/>
      <c r="FK1176" s="37"/>
      <c r="FL1176" s="37"/>
      <c r="FM1176" s="37"/>
      <c r="FN1176" s="37"/>
      <c r="FO1176" s="37"/>
      <c r="FP1176" s="37"/>
      <c r="FQ1176" s="37"/>
      <c r="FR1176" s="37"/>
      <c r="FS1176" s="37"/>
      <c r="FT1176" s="37"/>
      <c r="FU1176" s="37"/>
      <c r="FV1176" s="37"/>
      <c r="FW1176" s="37"/>
      <c r="FX1176" s="37"/>
      <c r="FY1176" s="37"/>
      <c r="FZ1176" s="37"/>
      <c r="GA1176" s="37"/>
      <c r="GB1176" s="37"/>
      <c r="GC1176" s="37"/>
      <c r="GD1176" s="37"/>
      <c r="GE1176" s="37"/>
      <c r="GF1176" s="37"/>
      <c r="GG1176" s="37"/>
      <c r="GH1176" s="37"/>
      <c r="GI1176" s="37"/>
      <c r="GJ1176" s="37"/>
      <c r="GK1176" s="37"/>
      <c r="GL1176" s="37"/>
      <c r="GM1176" s="37"/>
      <c r="GN1176" s="37"/>
      <c r="GO1176" s="37"/>
      <c r="GP1176" s="37"/>
      <c r="GQ1176" s="37"/>
      <c r="GR1176" s="37"/>
      <c r="GS1176" s="37"/>
      <c r="GT1176" s="37"/>
      <c r="GU1176" s="37"/>
      <c r="GV1176" s="37"/>
      <c r="GW1176" s="37"/>
      <c r="GX1176" s="37"/>
      <c r="GY1176" s="37"/>
      <c r="GZ1176" s="37"/>
      <c r="HA1176" s="37"/>
    </row>
    <row r="1177" spans="1:209" s="39" customFormat="1" x14ac:dyDescent="0.25">
      <c r="A1177" s="50"/>
      <c r="B1177" s="124"/>
      <c r="C1177" s="125"/>
      <c r="D1177" s="20"/>
      <c r="E1177" s="20"/>
      <c r="F1177" s="20"/>
      <c r="G1177" s="37"/>
      <c r="H1177" s="37"/>
      <c r="I1177" s="37"/>
      <c r="J1177" s="37"/>
      <c r="K1177" s="37"/>
      <c r="L1177" s="37"/>
      <c r="M1177" s="37"/>
      <c r="N1177" s="37"/>
      <c r="O1177" s="37"/>
      <c r="P1177" s="37"/>
      <c r="Q1177" s="37"/>
      <c r="R1177" s="37"/>
      <c r="S1177" s="37"/>
      <c r="T1177" s="37"/>
      <c r="U1177" s="37"/>
      <c r="V1177" s="37"/>
      <c r="W1177" s="37"/>
      <c r="X1177" s="37"/>
      <c r="Y1177" s="37"/>
      <c r="Z1177" s="37"/>
      <c r="AA1177" s="37"/>
      <c r="AB1177" s="37"/>
      <c r="AC1177" s="37"/>
      <c r="AD1177" s="37"/>
      <c r="AE1177" s="37"/>
      <c r="AF1177" s="37"/>
      <c r="AG1177" s="37"/>
      <c r="AH1177" s="37"/>
      <c r="AI1177" s="37"/>
      <c r="AJ1177" s="37"/>
      <c r="AK1177" s="37"/>
      <c r="AL1177" s="37"/>
      <c r="AM1177" s="37"/>
      <c r="AN1177" s="37"/>
      <c r="AO1177" s="37"/>
      <c r="AP1177" s="37"/>
      <c r="AQ1177" s="37"/>
      <c r="AR1177" s="37"/>
      <c r="AS1177" s="37"/>
      <c r="AT1177" s="37"/>
      <c r="AU1177" s="37"/>
      <c r="AV1177" s="37"/>
      <c r="AW1177" s="37"/>
      <c r="AX1177" s="37"/>
      <c r="AY1177" s="37"/>
      <c r="AZ1177" s="37"/>
      <c r="BA1177" s="37"/>
      <c r="BB1177" s="37"/>
      <c r="BC1177" s="37"/>
      <c r="BD1177" s="37"/>
      <c r="BE1177" s="37"/>
      <c r="BF1177" s="37"/>
      <c r="BG1177" s="37"/>
      <c r="BH1177" s="37"/>
      <c r="BI1177" s="37"/>
      <c r="BJ1177" s="37"/>
      <c r="BK1177" s="37"/>
      <c r="BL1177" s="37"/>
      <c r="BM1177" s="37"/>
      <c r="BN1177" s="37"/>
      <c r="BO1177" s="37"/>
      <c r="BP1177" s="37"/>
      <c r="BQ1177" s="37"/>
      <c r="BR1177" s="37"/>
      <c r="BS1177" s="37"/>
      <c r="BT1177" s="37"/>
      <c r="BU1177" s="37"/>
      <c r="BV1177" s="37"/>
      <c r="BW1177" s="37"/>
      <c r="BX1177" s="37"/>
      <c r="BY1177" s="37"/>
      <c r="BZ1177" s="37"/>
      <c r="CA1177" s="37"/>
      <c r="CB1177" s="37"/>
      <c r="CC1177" s="37"/>
      <c r="CD1177" s="37"/>
      <c r="CE1177" s="37"/>
      <c r="CF1177" s="37"/>
      <c r="CG1177" s="37"/>
      <c r="CH1177" s="37"/>
      <c r="CI1177" s="37"/>
      <c r="CJ1177" s="37"/>
      <c r="CK1177" s="37"/>
      <c r="CL1177" s="37"/>
      <c r="CM1177" s="37"/>
      <c r="CN1177" s="37"/>
      <c r="CO1177" s="37"/>
      <c r="CP1177" s="37"/>
      <c r="CQ1177" s="37"/>
      <c r="CR1177" s="37"/>
      <c r="CS1177" s="37"/>
      <c r="CT1177" s="37"/>
      <c r="CU1177" s="37"/>
      <c r="CV1177" s="37"/>
      <c r="CW1177" s="37"/>
      <c r="CX1177" s="37"/>
      <c r="CY1177" s="37"/>
      <c r="CZ1177" s="37"/>
      <c r="DA1177" s="37"/>
      <c r="DB1177" s="37"/>
      <c r="DC1177" s="37"/>
      <c r="DD1177" s="37"/>
      <c r="DE1177" s="37"/>
      <c r="DF1177" s="37"/>
      <c r="DG1177" s="37"/>
      <c r="DH1177" s="37"/>
      <c r="DI1177" s="37"/>
      <c r="DJ1177" s="37"/>
      <c r="DK1177" s="37"/>
      <c r="DL1177" s="37"/>
      <c r="DM1177" s="37"/>
      <c r="DN1177" s="37"/>
      <c r="DO1177" s="37"/>
      <c r="DP1177" s="37"/>
      <c r="DQ1177" s="37"/>
      <c r="DR1177" s="37"/>
      <c r="DS1177" s="37"/>
      <c r="DT1177" s="37"/>
      <c r="DU1177" s="37"/>
      <c r="DV1177" s="37"/>
      <c r="DW1177" s="37"/>
      <c r="DX1177" s="37"/>
      <c r="DY1177" s="37"/>
      <c r="DZ1177" s="37"/>
      <c r="EA1177" s="37"/>
      <c r="EB1177" s="37"/>
      <c r="EC1177" s="37"/>
      <c r="ED1177" s="37"/>
      <c r="EE1177" s="37"/>
      <c r="EF1177" s="37"/>
      <c r="EG1177" s="37"/>
      <c r="EH1177" s="37"/>
      <c r="EI1177" s="37"/>
      <c r="EJ1177" s="37"/>
      <c r="EK1177" s="37"/>
      <c r="EL1177" s="37"/>
      <c r="EM1177" s="37"/>
      <c r="EN1177" s="37"/>
      <c r="EO1177" s="37"/>
      <c r="EP1177" s="37"/>
      <c r="EQ1177" s="37"/>
      <c r="ER1177" s="37"/>
      <c r="ES1177" s="37"/>
      <c r="ET1177" s="37"/>
      <c r="EU1177" s="37"/>
      <c r="EV1177" s="37"/>
      <c r="EW1177" s="37"/>
      <c r="EX1177" s="37"/>
      <c r="EY1177" s="37"/>
      <c r="EZ1177" s="37"/>
      <c r="FA1177" s="37"/>
      <c r="FB1177" s="37"/>
      <c r="FC1177" s="37"/>
      <c r="FD1177" s="37"/>
      <c r="FE1177" s="37"/>
      <c r="FF1177" s="37"/>
      <c r="FG1177" s="37"/>
      <c r="FH1177" s="37"/>
      <c r="FI1177" s="37"/>
      <c r="FJ1177" s="37"/>
      <c r="FK1177" s="37"/>
      <c r="FL1177" s="37"/>
      <c r="FM1177" s="37"/>
      <c r="FN1177" s="37"/>
      <c r="FO1177" s="37"/>
      <c r="FP1177" s="37"/>
      <c r="FQ1177" s="37"/>
      <c r="FR1177" s="37"/>
      <c r="FS1177" s="37"/>
      <c r="FT1177" s="37"/>
      <c r="FU1177" s="37"/>
      <c r="FV1177" s="37"/>
      <c r="FW1177" s="37"/>
      <c r="FX1177" s="37"/>
      <c r="FY1177" s="37"/>
      <c r="FZ1177" s="37"/>
      <c r="GA1177" s="37"/>
      <c r="GB1177" s="37"/>
      <c r="GC1177" s="37"/>
      <c r="GD1177" s="37"/>
      <c r="GE1177" s="37"/>
      <c r="GF1177" s="37"/>
      <c r="GG1177" s="37"/>
      <c r="GH1177" s="37"/>
      <c r="GI1177" s="37"/>
      <c r="GJ1177" s="37"/>
      <c r="GK1177" s="37"/>
      <c r="GL1177" s="37"/>
      <c r="GM1177" s="37"/>
      <c r="GN1177" s="37"/>
      <c r="GO1177" s="37"/>
      <c r="GP1177" s="37"/>
      <c r="GQ1177" s="37"/>
      <c r="GR1177" s="37"/>
      <c r="GS1177" s="37"/>
      <c r="GT1177" s="37"/>
      <c r="GU1177" s="37"/>
      <c r="GV1177" s="37"/>
      <c r="GW1177" s="37"/>
      <c r="GX1177" s="37"/>
      <c r="GY1177" s="37"/>
      <c r="GZ1177" s="37"/>
      <c r="HA1177" s="37"/>
    </row>
    <row r="1178" spans="1:209" s="39" customFormat="1" x14ac:dyDescent="0.25">
      <c r="A1178" s="50"/>
      <c r="B1178" s="124"/>
      <c r="C1178" s="125"/>
      <c r="D1178" s="20"/>
      <c r="E1178" s="20"/>
      <c r="F1178" s="20"/>
      <c r="G1178" s="37"/>
      <c r="H1178" s="37"/>
      <c r="I1178" s="37"/>
      <c r="J1178" s="37"/>
      <c r="K1178" s="37"/>
      <c r="L1178" s="37"/>
      <c r="M1178" s="37"/>
      <c r="N1178" s="37"/>
      <c r="O1178" s="37"/>
      <c r="P1178" s="37"/>
      <c r="Q1178" s="37"/>
      <c r="R1178" s="37"/>
      <c r="S1178" s="37"/>
      <c r="T1178" s="37"/>
      <c r="U1178" s="37"/>
      <c r="V1178" s="37"/>
      <c r="W1178" s="37"/>
      <c r="X1178" s="37"/>
      <c r="Y1178" s="37"/>
      <c r="Z1178" s="37"/>
      <c r="AA1178" s="37"/>
      <c r="AB1178" s="37"/>
      <c r="AC1178" s="37"/>
      <c r="AD1178" s="37"/>
      <c r="AE1178" s="37"/>
      <c r="AF1178" s="37"/>
      <c r="AG1178" s="37"/>
      <c r="AH1178" s="37"/>
      <c r="AI1178" s="37"/>
      <c r="AJ1178" s="37"/>
      <c r="AK1178" s="37"/>
      <c r="AL1178" s="37"/>
      <c r="AM1178" s="37"/>
      <c r="AN1178" s="37"/>
      <c r="AO1178" s="37"/>
      <c r="AP1178" s="37"/>
      <c r="AQ1178" s="37"/>
      <c r="AR1178" s="37"/>
      <c r="AS1178" s="37"/>
      <c r="AT1178" s="37"/>
      <c r="AU1178" s="37"/>
      <c r="AV1178" s="37"/>
      <c r="AW1178" s="37"/>
      <c r="AX1178" s="37"/>
      <c r="AY1178" s="37"/>
      <c r="AZ1178" s="37"/>
      <c r="BA1178" s="37"/>
      <c r="BB1178" s="37"/>
      <c r="BC1178" s="37"/>
      <c r="BD1178" s="37"/>
      <c r="BE1178" s="37"/>
      <c r="BF1178" s="37"/>
      <c r="BG1178" s="37"/>
      <c r="BH1178" s="37"/>
      <c r="BI1178" s="37"/>
      <c r="BJ1178" s="37"/>
      <c r="BK1178" s="37"/>
      <c r="BL1178" s="37"/>
      <c r="BM1178" s="37"/>
      <c r="BN1178" s="37"/>
      <c r="BO1178" s="37"/>
      <c r="BP1178" s="37"/>
      <c r="BQ1178" s="37"/>
      <c r="BR1178" s="37"/>
      <c r="BS1178" s="37"/>
      <c r="BT1178" s="37"/>
      <c r="BU1178" s="37"/>
      <c r="BV1178" s="37"/>
      <c r="BW1178" s="37"/>
      <c r="BX1178" s="37"/>
      <c r="BY1178" s="37"/>
      <c r="BZ1178" s="37"/>
      <c r="CA1178" s="37"/>
      <c r="CB1178" s="37"/>
      <c r="CC1178" s="37"/>
      <c r="CD1178" s="37"/>
      <c r="CE1178" s="37"/>
      <c r="CF1178" s="37"/>
      <c r="CG1178" s="37"/>
      <c r="CH1178" s="37"/>
      <c r="CI1178" s="37"/>
      <c r="CJ1178" s="37"/>
      <c r="CK1178" s="37"/>
      <c r="CL1178" s="37"/>
      <c r="CM1178" s="37"/>
      <c r="CN1178" s="37"/>
      <c r="CO1178" s="37"/>
      <c r="CP1178" s="37"/>
      <c r="CQ1178" s="37"/>
      <c r="CR1178" s="37"/>
      <c r="CS1178" s="37"/>
      <c r="CT1178" s="37"/>
      <c r="CU1178" s="37"/>
      <c r="CV1178" s="37"/>
      <c r="CW1178" s="37"/>
      <c r="CX1178" s="37"/>
      <c r="CY1178" s="37"/>
      <c r="CZ1178" s="37"/>
      <c r="DA1178" s="37"/>
      <c r="DB1178" s="37"/>
      <c r="DC1178" s="37"/>
      <c r="DD1178" s="37"/>
      <c r="DE1178" s="37"/>
      <c r="DF1178" s="37"/>
      <c r="DG1178" s="37"/>
      <c r="DH1178" s="37"/>
      <c r="DI1178" s="37"/>
      <c r="DJ1178" s="37"/>
      <c r="DK1178" s="37"/>
      <c r="DL1178" s="37"/>
      <c r="DM1178" s="37"/>
      <c r="DN1178" s="37"/>
      <c r="DO1178" s="37"/>
      <c r="DP1178" s="37"/>
      <c r="DQ1178" s="37"/>
      <c r="DR1178" s="37"/>
      <c r="DS1178" s="37"/>
      <c r="DT1178" s="37"/>
      <c r="DU1178" s="37"/>
      <c r="DV1178" s="37"/>
      <c r="DW1178" s="37"/>
      <c r="DX1178" s="37"/>
      <c r="DY1178" s="37"/>
      <c r="DZ1178" s="37"/>
      <c r="EA1178" s="37"/>
      <c r="EB1178" s="37"/>
      <c r="EC1178" s="37"/>
      <c r="ED1178" s="37"/>
      <c r="EE1178" s="37"/>
      <c r="EF1178" s="37"/>
      <c r="EG1178" s="37"/>
      <c r="EH1178" s="37"/>
      <c r="EI1178" s="37"/>
      <c r="EJ1178" s="37"/>
      <c r="EK1178" s="37"/>
      <c r="EL1178" s="37"/>
      <c r="EM1178" s="37"/>
      <c r="EN1178" s="37"/>
      <c r="EO1178" s="37"/>
      <c r="EP1178" s="37"/>
      <c r="EQ1178" s="37"/>
      <c r="ER1178" s="37"/>
      <c r="ES1178" s="37"/>
      <c r="ET1178" s="37"/>
      <c r="EU1178" s="37"/>
      <c r="EV1178" s="37"/>
      <c r="EW1178" s="37"/>
      <c r="EX1178" s="37"/>
      <c r="EY1178" s="37"/>
      <c r="EZ1178" s="37"/>
      <c r="FA1178" s="37"/>
      <c r="FB1178" s="37"/>
      <c r="FC1178" s="37"/>
      <c r="FD1178" s="37"/>
      <c r="FE1178" s="37"/>
      <c r="FF1178" s="37"/>
      <c r="FG1178" s="37"/>
      <c r="FH1178" s="37"/>
      <c r="FI1178" s="37"/>
      <c r="FJ1178" s="37"/>
      <c r="FK1178" s="37"/>
      <c r="FL1178" s="37"/>
      <c r="FM1178" s="37"/>
      <c r="FN1178" s="37"/>
      <c r="FO1178" s="37"/>
      <c r="FP1178" s="37"/>
      <c r="FQ1178" s="37"/>
      <c r="FR1178" s="37"/>
      <c r="FS1178" s="37"/>
      <c r="FT1178" s="37"/>
      <c r="FU1178" s="37"/>
      <c r="FV1178" s="37"/>
      <c r="FW1178" s="37"/>
      <c r="FX1178" s="37"/>
      <c r="FY1178" s="37"/>
      <c r="FZ1178" s="37"/>
      <c r="GA1178" s="37"/>
      <c r="GB1178" s="37"/>
      <c r="GC1178" s="37"/>
      <c r="GD1178" s="37"/>
      <c r="GE1178" s="37"/>
      <c r="GF1178" s="37"/>
      <c r="GG1178" s="37"/>
      <c r="GH1178" s="37"/>
      <c r="GI1178" s="37"/>
      <c r="GJ1178" s="37"/>
      <c r="GK1178" s="37"/>
      <c r="GL1178" s="37"/>
      <c r="GM1178" s="37"/>
      <c r="GN1178" s="37"/>
      <c r="GO1178" s="37"/>
      <c r="GP1178" s="37"/>
      <c r="GQ1178" s="37"/>
      <c r="GR1178" s="37"/>
      <c r="GS1178" s="37"/>
      <c r="GT1178" s="37"/>
      <c r="GU1178" s="37"/>
      <c r="GV1178" s="37"/>
      <c r="GW1178" s="37"/>
      <c r="GX1178" s="37"/>
      <c r="GY1178" s="37"/>
      <c r="GZ1178" s="37"/>
      <c r="HA1178" s="37"/>
    </row>
    <row r="1179" spans="1:209" s="39" customFormat="1" x14ac:dyDescent="0.25">
      <c r="A1179" s="50"/>
      <c r="B1179" s="124"/>
      <c r="C1179" s="125"/>
      <c r="D1179" s="20"/>
      <c r="E1179" s="20"/>
      <c r="F1179" s="20"/>
      <c r="G1179" s="37"/>
      <c r="H1179" s="37"/>
      <c r="I1179" s="37"/>
      <c r="J1179" s="37"/>
      <c r="K1179" s="37"/>
      <c r="L1179" s="37"/>
      <c r="M1179" s="37"/>
      <c r="N1179" s="37"/>
      <c r="O1179" s="37"/>
      <c r="P1179" s="37"/>
      <c r="Q1179" s="37"/>
      <c r="R1179" s="37"/>
      <c r="S1179" s="37"/>
      <c r="T1179" s="37"/>
      <c r="U1179" s="37"/>
      <c r="V1179" s="37"/>
      <c r="W1179" s="37"/>
      <c r="X1179" s="37"/>
      <c r="Y1179" s="37"/>
      <c r="Z1179" s="37"/>
      <c r="AA1179" s="37"/>
      <c r="AB1179" s="37"/>
      <c r="AC1179" s="37"/>
      <c r="AD1179" s="37"/>
      <c r="AE1179" s="37"/>
      <c r="AF1179" s="37"/>
      <c r="AG1179" s="37"/>
      <c r="AH1179" s="37"/>
      <c r="AI1179" s="37"/>
      <c r="AJ1179" s="37"/>
      <c r="AK1179" s="37"/>
      <c r="AL1179" s="37"/>
      <c r="AM1179" s="37"/>
      <c r="AN1179" s="37"/>
      <c r="AO1179" s="37"/>
      <c r="AP1179" s="37"/>
      <c r="AQ1179" s="37"/>
      <c r="AR1179" s="37"/>
      <c r="AS1179" s="37"/>
      <c r="AT1179" s="37"/>
      <c r="AU1179" s="37"/>
      <c r="AV1179" s="37"/>
      <c r="AW1179" s="37"/>
      <c r="AX1179" s="37"/>
      <c r="AY1179" s="37"/>
      <c r="AZ1179" s="37"/>
      <c r="BA1179" s="37"/>
      <c r="BB1179" s="37"/>
      <c r="BC1179" s="37"/>
      <c r="BD1179" s="37"/>
      <c r="BE1179" s="37"/>
      <c r="BF1179" s="37"/>
      <c r="BG1179" s="37"/>
      <c r="BH1179" s="37"/>
      <c r="BI1179" s="37"/>
      <c r="BJ1179" s="37"/>
      <c r="BK1179" s="37"/>
      <c r="BL1179" s="37"/>
      <c r="BM1179" s="37"/>
      <c r="BN1179" s="37"/>
      <c r="BO1179" s="37"/>
      <c r="BP1179" s="37"/>
      <c r="BQ1179" s="37"/>
      <c r="BR1179" s="37"/>
      <c r="BS1179" s="37"/>
      <c r="BT1179" s="37"/>
      <c r="BU1179" s="37"/>
      <c r="BV1179" s="37"/>
      <c r="BW1179" s="37"/>
      <c r="BX1179" s="37"/>
      <c r="BY1179" s="37"/>
      <c r="BZ1179" s="37"/>
      <c r="CA1179" s="37"/>
      <c r="CB1179" s="37"/>
      <c r="CC1179" s="37"/>
      <c r="CD1179" s="37"/>
      <c r="CE1179" s="37"/>
      <c r="CF1179" s="37"/>
      <c r="CG1179" s="37"/>
      <c r="CH1179" s="37"/>
      <c r="CI1179" s="37"/>
      <c r="CJ1179" s="37"/>
      <c r="CK1179" s="37"/>
      <c r="CL1179" s="37"/>
      <c r="CM1179" s="37"/>
      <c r="CN1179" s="37"/>
      <c r="CO1179" s="37"/>
      <c r="CP1179" s="37"/>
      <c r="CQ1179" s="37"/>
      <c r="CR1179" s="37"/>
      <c r="CS1179" s="37"/>
      <c r="CT1179" s="37"/>
      <c r="CU1179" s="37"/>
      <c r="CV1179" s="37"/>
      <c r="CW1179" s="37"/>
      <c r="CX1179" s="37"/>
      <c r="CY1179" s="37"/>
      <c r="CZ1179" s="37"/>
      <c r="DA1179" s="37"/>
      <c r="DB1179" s="37"/>
      <c r="DC1179" s="37"/>
      <c r="DD1179" s="37"/>
      <c r="DE1179" s="37"/>
      <c r="DF1179" s="37"/>
      <c r="DG1179" s="37"/>
      <c r="DH1179" s="37"/>
      <c r="DI1179" s="37"/>
      <c r="DJ1179" s="37"/>
      <c r="DK1179" s="37"/>
      <c r="DL1179" s="37"/>
      <c r="DM1179" s="37"/>
      <c r="DN1179" s="37"/>
      <c r="DO1179" s="37"/>
      <c r="DP1179" s="37"/>
      <c r="DQ1179" s="37"/>
      <c r="DR1179" s="37"/>
      <c r="DS1179" s="37"/>
      <c r="DT1179" s="37"/>
      <c r="DU1179" s="37"/>
      <c r="DV1179" s="37"/>
      <c r="DW1179" s="37"/>
      <c r="DX1179" s="37"/>
      <c r="DY1179" s="37"/>
      <c r="DZ1179" s="37"/>
      <c r="EA1179" s="37"/>
      <c r="EB1179" s="37"/>
      <c r="EC1179" s="37"/>
      <c r="ED1179" s="37"/>
      <c r="EE1179" s="37"/>
      <c r="EF1179" s="37"/>
      <c r="EG1179" s="37"/>
      <c r="EH1179" s="37"/>
      <c r="EI1179" s="37"/>
      <c r="EJ1179" s="37"/>
      <c r="EK1179" s="37"/>
      <c r="EL1179" s="37"/>
      <c r="EM1179" s="37"/>
      <c r="EN1179" s="37"/>
      <c r="EO1179" s="37"/>
      <c r="EP1179" s="37"/>
      <c r="EQ1179" s="37"/>
      <c r="ER1179" s="37"/>
      <c r="ES1179" s="37"/>
      <c r="ET1179" s="37"/>
      <c r="EU1179" s="37"/>
      <c r="EV1179" s="37"/>
      <c r="EW1179" s="37"/>
      <c r="EX1179" s="37"/>
      <c r="EY1179" s="37"/>
      <c r="EZ1179" s="37"/>
      <c r="FA1179" s="37"/>
      <c r="FB1179" s="37"/>
      <c r="FC1179" s="37"/>
      <c r="FD1179" s="37"/>
      <c r="FE1179" s="37"/>
      <c r="FF1179" s="37"/>
      <c r="FG1179" s="37"/>
      <c r="FH1179" s="37"/>
      <c r="FI1179" s="37"/>
      <c r="FJ1179" s="37"/>
      <c r="FK1179" s="37"/>
      <c r="FL1179" s="37"/>
      <c r="FM1179" s="37"/>
      <c r="FN1179" s="37"/>
      <c r="FO1179" s="37"/>
      <c r="FP1179" s="37"/>
      <c r="FQ1179" s="37"/>
      <c r="FR1179" s="37"/>
      <c r="FS1179" s="37"/>
      <c r="FT1179" s="37"/>
      <c r="FU1179" s="37"/>
      <c r="FV1179" s="37"/>
      <c r="FW1179" s="37"/>
      <c r="FX1179" s="37"/>
      <c r="FY1179" s="37"/>
      <c r="FZ1179" s="37"/>
      <c r="GA1179" s="37"/>
      <c r="GB1179" s="37"/>
      <c r="GC1179" s="37"/>
      <c r="GD1179" s="37"/>
      <c r="GE1179" s="37"/>
      <c r="GF1179" s="37"/>
      <c r="GG1179" s="37"/>
      <c r="GH1179" s="37"/>
      <c r="GI1179" s="37"/>
      <c r="GJ1179" s="37"/>
      <c r="GK1179" s="37"/>
      <c r="GL1179" s="37"/>
      <c r="GM1179" s="37"/>
      <c r="GN1179" s="37"/>
      <c r="GO1179" s="37"/>
      <c r="GP1179" s="37"/>
      <c r="GQ1179" s="37"/>
      <c r="GR1179" s="37"/>
      <c r="GS1179" s="37"/>
      <c r="GT1179" s="37"/>
      <c r="GU1179" s="37"/>
      <c r="GV1179" s="37"/>
      <c r="GW1179" s="37"/>
      <c r="GX1179" s="37"/>
      <c r="GY1179" s="37"/>
      <c r="GZ1179" s="37"/>
      <c r="HA1179" s="37"/>
    </row>
    <row r="1180" spans="1:209" s="39" customFormat="1" x14ac:dyDescent="0.25">
      <c r="A1180" s="50"/>
      <c r="B1180" s="124"/>
      <c r="C1180" s="125"/>
      <c r="D1180" s="20"/>
      <c r="E1180" s="20"/>
      <c r="F1180" s="20"/>
      <c r="G1180" s="37"/>
      <c r="H1180" s="37"/>
      <c r="I1180" s="37"/>
      <c r="J1180" s="37"/>
      <c r="K1180" s="37"/>
      <c r="L1180" s="37"/>
      <c r="M1180" s="37"/>
      <c r="N1180" s="37"/>
      <c r="O1180" s="37"/>
      <c r="P1180" s="37"/>
      <c r="Q1180" s="37"/>
      <c r="R1180" s="37"/>
      <c r="S1180" s="37"/>
      <c r="T1180" s="37"/>
      <c r="U1180" s="37"/>
      <c r="V1180" s="37"/>
      <c r="W1180" s="37"/>
      <c r="X1180" s="37"/>
      <c r="Y1180" s="37"/>
      <c r="Z1180" s="37"/>
      <c r="AA1180" s="37"/>
      <c r="AB1180" s="37"/>
      <c r="AC1180" s="37"/>
      <c r="AD1180" s="37"/>
      <c r="AE1180" s="37"/>
      <c r="AF1180" s="37"/>
      <c r="AG1180" s="37"/>
      <c r="AH1180" s="37"/>
      <c r="AI1180" s="37"/>
      <c r="AJ1180" s="37"/>
      <c r="AK1180" s="37"/>
      <c r="AL1180" s="37"/>
      <c r="AM1180" s="37"/>
      <c r="AN1180" s="37"/>
      <c r="AO1180" s="37"/>
      <c r="AP1180" s="37"/>
      <c r="AQ1180" s="37"/>
      <c r="AR1180" s="37"/>
      <c r="AS1180" s="37"/>
      <c r="AT1180" s="37"/>
      <c r="AU1180" s="37"/>
      <c r="AV1180" s="37"/>
      <c r="AW1180" s="37"/>
      <c r="AX1180" s="37"/>
      <c r="AY1180" s="37"/>
      <c r="AZ1180" s="37"/>
      <c r="BA1180" s="37"/>
      <c r="BB1180" s="37"/>
      <c r="BC1180" s="37"/>
      <c r="BD1180" s="37"/>
      <c r="BE1180" s="37"/>
      <c r="BF1180" s="37"/>
      <c r="BG1180" s="37"/>
      <c r="BH1180" s="37"/>
      <c r="BI1180" s="37"/>
      <c r="BJ1180" s="37"/>
      <c r="BK1180" s="37"/>
      <c r="BL1180" s="37"/>
      <c r="BM1180" s="37"/>
      <c r="BN1180" s="37"/>
      <c r="BO1180" s="37"/>
      <c r="BP1180" s="37"/>
      <c r="BQ1180" s="37"/>
      <c r="BR1180" s="37"/>
      <c r="BS1180" s="37"/>
      <c r="BT1180" s="37"/>
      <c r="BU1180" s="37"/>
      <c r="BV1180" s="37"/>
      <c r="BW1180" s="37"/>
      <c r="BX1180" s="37"/>
      <c r="BY1180" s="37"/>
      <c r="BZ1180" s="37"/>
      <c r="CA1180" s="37"/>
      <c r="CB1180" s="37"/>
      <c r="CC1180" s="37"/>
      <c r="CD1180" s="37"/>
      <c r="CE1180" s="37"/>
      <c r="CF1180" s="37"/>
      <c r="CG1180" s="37"/>
      <c r="CH1180" s="37"/>
      <c r="CI1180" s="37"/>
      <c r="CJ1180" s="37"/>
      <c r="CK1180" s="37"/>
      <c r="CL1180" s="37"/>
      <c r="CM1180" s="37"/>
      <c r="CN1180" s="37"/>
      <c r="CO1180" s="37"/>
      <c r="CP1180" s="37"/>
      <c r="CQ1180" s="37"/>
      <c r="CR1180" s="37"/>
      <c r="CS1180" s="37"/>
      <c r="CT1180" s="37"/>
      <c r="CU1180" s="37"/>
      <c r="CV1180" s="37"/>
      <c r="CW1180" s="37"/>
      <c r="CX1180" s="37"/>
      <c r="CY1180" s="37"/>
      <c r="CZ1180" s="37"/>
      <c r="DA1180" s="37"/>
      <c r="DB1180" s="37"/>
      <c r="DC1180" s="37"/>
      <c r="DD1180" s="37"/>
      <c r="DE1180" s="37"/>
      <c r="DF1180" s="37"/>
      <c r="DG1180" s="37"/>
      <c r="DH1180" s="37"/>
      <c r="DI1180" s="37"/>
      <c r="DJ1180" s="37"/>
      <c r="DK1180" s="37"/>
      <c r="DL1180" s="37"/>
      <c r="DM1180" s="37"/>
      <c r="DN1180" s="37"/>
      <c r="DO1180" s="37"/>
      <c r="DP1180" s="37"/>
      <c r="DQ1180" s="37"/>
      <c r="DR1180" s="37"/>
      <c r="DS1180" s="37"/>
      <c r="DT1180" s="37"/>
      <c r="DU1180" s="37"/>
      <c r="DV1180" s="37"/>
      <c r="DW1180" s="37"/>
      <c r="DX1180" s="37"/>
      <c r="DY1180" s="37"/>
      <c r="DZ1180" s="37"/>
      <c r="EA1180" s="37"/>
      <c r="EB1180" s="37"/>
      <c r="EC1180" s="37"/>
      <c r="ED1180" s="37"/>
      <c r="EE1180" s="37"/>
      <c r="EF1180" s="37"/>
      <c r="EG1180" s="37"/>
      <c r="EH1180" s="37"/>
      <c r="EI1180" s="37"/>
      <c r="EJ1180" s="37"/>
      <c r="EK1180" s="37"/>
      <c r="EL1180" s="37"/>
      <c r="EM1180" s="37"/>
      <c r="EN1180" s="37"/>
      <c r="EO1180" s="37"/>
      <c r="EP1180" s="37"/>
      <c r="EQ1180" s="37"/>
      <c r="ER1180" s="37"/>
      <c r="ES1180" s="37"/>
      <c r="ET1180" s="37"/>
      <c r="EU1180" s="37"/>
      <c r="EV1180" s="37"/>
      <c r="EW1180" s="37"/>
      <c r="EX1180" s="37"/>
      <c r="EY1180" s="37"/>
      <c r="EZ1180" s="37"/>
      <c r="FA1180" s="37"/>
      <c r="FB1180" s="37"/>
      <c r="FC1180" s="37"/>
      <c r="FD1180" s="37"/>
      <c r="FE1180" s="37"/>
      <c r="FF1180" s="37"/>
      <c r="FG1180" s="37"/>
      <c r="FH1180" s="37"/>
      <c r="FI1180" s="37"/>
      <c r="FJ1180" s="37"/>
      <c r="FK1180" s="37"/>
      <c r="FL1180" s="37"/>
      <c r="FM1180" s="37"/>
      <c r="FN1180" s="37"/>
      <c r="FO1180" s="37"/>
      <c r="FP1180" s="37"/>
      <c r="FQ1180" s="37"/>
      <c r="FR1180" s="37"/>
      <c r="FS1180" s="37"/>
      <c r="FT1180" s="37"/>
      <c r="FU1180" s="37"/>
      <c r="FV1180" s="37"/>
      <c r="FW1180" s="37"/>
      <c r="FX1180" s="37"/>
      <c r="FY1180" s="37"/>
      <c r="FZ1180" s="37"/>
      <c r="GA1180" s="37"/>
      <c r="GB1180" s="37"/>
      <c r="GC1180" s="37"/>
      <c r="GD1180" s="37"/>
      <c r="GE1180" s="37"/>
      <c r="GF1180" s="37"/>
      <c r="GG1180" s="37"/>
      <c r="GH1180" s="37"/>
      <c r="GI1180" s="37"/>
      <c r="GJ1180" s="37"/>
      <c r="GK1180" s="37"/>
      <c r="GL1180" s="37"/>
      <c r="GM1180" s="37"/>
      <c r="GN1180" s="37"/>
      <c r="GO1180" s="37"/>
      <c r="GP1180" s="37"/>
      <c r="GQ1180" s="37"/>
      <c r="GR1180" s="37"/>
      <c r="GS1180" s="37"/>
      <c r="GT1180" s="37"/>
      <c r="GU1180" s="37"/>
      <c r="GV1180" s="37"/>
      <c r="GW1180" s="37"/>
      <c r="GX1180" s="37"/>
      <c r="GY1180" s="37"/>
      <c r="GZ1180" s="37"/>
      <c r="HA1180" s="37"/>
    </row>
    <row r="1181" spans="1:209" s="39" customFormat="1" x14ac:dyDescent="0.25">
      <c r="A1181" s="50"/>
      <c r="B1181" s="124"/>
      <c r="C1181" s="125"/>
      <c r="D1181" s="20"/>
      <c r="E1181" s="20"/>
      <c r="F1181" s="20"/>
      <c r="G1181" s="37"/>
      <c r="H1181" s="37"/>
      <c r="I1181" s="37"/>
      <c r="J1181" s="37"/>
      <c r="K1181" s="37"/>
      <c r="L1181" s="37"/>
      <c r="M1181" s="37"/>
      <c r="N1181" s="37"/>
      <c r="O1181" s="37"/>
      <c r="P1181" s="37"/>
      <c r="Q1181" s="37"/>
      <c r="R1181" s="37"/>
      <c r="S1181" s="37"/>
      <c r="T1181" s="37"/>
      <c r="U1181" s="37"/>
      <c r="V1181" s="37"/>
      <c r="W1181" s="37"/>
      <c r="X1181" s="37"/>
      <c r="Y1181" s="37"/>
      <c r="Z1181" s="37"/>
      <c r="AA1181" s="37"/>
      <c r="AB1181" s="37"/>
      <c r="AC1181" s="37"/>
      <c r="AD1181" s="37"/>
      <c r="AE1181" s="37"/>
      <c r="AF1181" s="37"/>
      <c r="AG1181" s="37"/>
      <c r="AH1181" s="37"/>
      <c r="AI1181" s="37"/>
      <c r="AJ1181" s="37"/>
      <c r="AK1181" s="37"/>
      <c r="AL1181" s="37"/>
      <c r="AM1181" s="37"/>
      <c r="AN1181" s="37"/>
      <c r="AO1181" s="37"/>
      <c r="AP1181" s="37"/>
      <c r="AQ1181" s="37"/>
      <c r="AR1181" s="37"/>
      <c r="AS1181" s="37"/>
      <c r="AT1181" s="37"/>
      <c r="AU1181" s="37"/>
      <c r="AV1181" s="37"/>
      <c r="AW1181" s="37"/>
      <c r="AX1181" s="37"/>
      <c r="AY1181" s="37"/>
      <c r="AZ1181" s="37"/>
      <c r="BA1181" s="37"/>
      <c r="BB1181" s="37"/>
      <c r="BC1181" s="37"/>
      <c r="BD1181" s="37"/>
      <c r="BE1181" s="37"/>
      <c r="BF1181" s="37"/>
      <c r="BG1181" s="37"/>
      <c r="BH1181" s="37"/>
      <c r="BI1181" s="37"/>
      <c r="BJ1181" s="37"/>
      <c r="BK1181" s="37"/>
      <c r="BL1181" s="37"/>
      <c r="BM1181" s="37"/>
      <c r="BN1181" s="37"/>
      <c r="BO1181" s="37"/>
      <c r="BP1181" s="37"/>
      <c r="BQ1181" s="37"/>
      <c r="BR1181" s="37"/>
      <c r="BS1181" s="37"/>
      <c r="BT1181" s="37"/>
      <c r="BU1181" s="37"/>
      <c r="BV1181" s="37"/>
      <c r="BW1181" s="37"/>
      <c r="BX1181" s="37"/>
      <c r="BY1181" s="37"/>
      <c r="BZ1181" s="37"/>
      <c r="CA1181" s="37"/>
      <c r="CB1181" s="37"/>
      <c r="CC1181" s="37"/>
      <c r="CD1181" s="37"/>
      <c r="CE1181" s="37"/>
      <c r="CF1181" s="37"/>
      <c r="CG1181" s="37"/>
      <c r="CH1181" s="37"/>
      <c r="CI1181" s="37"/>
      <c r="CJ1181" s="37"/>
      <c r="CK1181" s="37"/>
      <c r="CL1181" s="37"/>
      <c r="CM1181" s="37"/>
      <c r="CN1181" s="37"/>
      <c r="CO1181" s="37"/>
      <c r="CP1181" s="37"/>
      <c r="CQ1181" s="37"/>
      <c r="CR1181" s="37"/>
      <c r="CS1181" s="37"/>
      <c r="CT1181" s="37"/>
      <c r="CU1181" s="37"/>
      <c r="CV1181" s="37"/>
      <c r="CW1181" s="37"/>
      <c r="CX1181" s="37"/>
      <c r="CY1181" s="37"/>
      <c r="CZ1181" s="37"/>
      <c r="DA1181" s="37"/>
      <c r="DB1181" s="37"/>
      <c r="DC1181" s="37"/>
      <c r="DD1181" s="37"/>
      <c r="DE1181" s="37"/>
      <c r="DF1181" s="37"/>
      <c r="DG1181" s="37"/>
      <c r="DH1181" s="37"/>
      <c r="DI1181" s="37"/>
      <c r="DJ1181" s="37"/>
      <c r="DK1181" s="37"/>
      <c r="DL1181" s="37"/>
      <c r="DM1181" s="37"/>
      <c r="DN1181" s="37"/>
      <c r="DO1181" s="37"/>
      <c r="DP1181" s="37"/>
      <c r="DQ1181" s="37"/>
      <c r="DR1181" s="37"/>
      <c r="DS1181" s="37"/>
      <c r="DT1181" s="37"/>
      <c r="DU1181" s="37"/>
      <c r="DV1181" s="37"/>
      <c r="DW1181" s="37"/>
      <c r="DX1181" s="37"/>
      <c r="DY1181" s="37"/>
      <c r="DZ1181" s="37"/>
      <c r="EA1181" s="37"/>
      <c r="EB1181" s="37"/>
      <c r="EC1181" s="37"/>
      <c r="ED1181" s="37"/>
      <c r="EE1181" s="37"/>
      <c r="EF1181" s="37"/>
      <c r="EG1181" s="37"/>
      <c r="EH1181" s="37"/>
      <c r="EI1181" s="37"/>
      <c r="EJ1181" s="37"/>
      <c r="EK1181" s="37"/>
      <c r="EL1181" s="37"/>
      <c r="EM1181" s="37"/>
      <c r="EN1181" s="37"/>
      <c r="EO1181" s="37"/>
      <c r="EP1181" s="37"/>
      <c r="EQ1181" s="37"/>
      <c r="ER1181" s="37"/>
      <c r="ES1181" s="37"/>
      <c r="ET1181" s="37"/>
      <c r="EU1181" s="37"/>
      <c r="EV1181" s="37"/>
      <c r="EW1181" s="37"/>
      <c r="EX1181" s="37"/>
      <c r="EY1181" s="37"/>
      <c r="EZ1181" s="37"/>
      <c r="FA1181" s="37"/>
      <c r="FB1181" s="37"/>
      <c r="FC1181" s="37"/>
      <c r="FD1181" s="37"/>
      <c r="FE1181" s="37"/>
      <c r="FF1181" s="37"/>
      <c r="FG1181" s="37"/>
      <c r="FH1181" s="37"/>
      <c r="FI1181" s="37"/>
      <c r="FJ1181" s="37"/>
      <c r="FK1181" s="37"/>
      <c r="FL1181" s="37"/>
      <c r="FM1181" s="37"/>
      <c r="FN1181" s="37"/>
      <c r="FO1181" s="37"/>
      <c r="FP1181" s="37"/>
      <c r="FQ1181" s="37"/>
      <c r="FR1181" s="37"/>
      <c r="FS1181" s="37"/>
      <c r="FT1181" s="37"/>
      <c r="FU1181" s="37"/>
      <c r="FV1181" s="37"/>
      <c r="FW1181" s="37"/>
      <c r="FX1181" s="37"/>
      <c r="FY1181" s="37"/>
      <c r="FZ1181" s="37"/>
      <c r="GA1181" s="37"/>
      <c r="GB1181" s="37"/>
      <c r="GC1181" s="37"/>
      <c r="GD1181" s="37"/>
      <c r="GE1181" s="37"/>
      <c r="GF1181" s="37"/>
      <c r="GG1181" s="37"/>
      <c r="GH1181" s="37"/>
      <c r="GI1181" s="37"/>
      <c r="GJ1181" s="37"/>
      <c r="GK1181" s="37"/>
      <c r="GL1181" s="37"/>
      <c r="GM1181" s="37"/>
      <c r="GN1181" s="37"/>
      <c r="GO1181" s="37"/>
      <c r="GP1181" s="37"/>
      <c r="GQ1181" s="37"/>
      <c r="GR1181" s="37"/>
      <c r="GS1181" s="37"/>
      <c r="GT1181" s="37"/>
      <c r="GU1181" s="37"/>
      <c r="GV1181" s="37"/>
      <c r="GW1181" s="37"/>
      <c r="GX1181" s="37"/>
      <c r="GY1181" s="37"/>
      <c r="GZ1181" s="37"/>
      <c r="HA1181" s="37"/>
    </row>
    <row r="1182" spans="1:209" s="39" customFormat="1" x14ac:dyDescent="0.25">
      <c r="A1182" s="50"/>
      <c r="B1182" s="124"/>
      <c r="C1182" s="125"/>
      <c r="D1182" s="20"/>
      <c r="E1182" s="20"/>
      <c r="F1182" s="20"/>
      <c r="G1182" s="37"/>
      <c r="H1182" s="37"/>
      <c r="I1182" s="37"/>
      <c r="J1182" s="37"/>
      <c r="K1182" s="37"/>
      <c r="L1182" s="37"/>
      <c r="M1182" s="37"/>
      <c r="N1182" s="37"/>
      <c r="O1182" s="37"/>
      <c r="P1182" s="37"/>
      <c r="Q1182" s="37"/>
      <c r="R1182" s="37"/>
      <c r="S1182" s="37"/>
      <c r="T1182" s="37"/>
      <c r="U1182" s="37"/>
      <c r="V1182" s="37"/>
      <c r="W1182" s="37"/>
      <c r="X1182" s="37"/>
      <c r="Y1182" s="37"/>
      <c r="Z1182" s="37"/>
      <c r="AA1182" s="37"/>
      <c r="AB1182" s="37"/>
      <c r="AC1182" s="37"/>
      <c r="AD1182" s="37"/>
      <c r="AE1182" s="37"/>
      <c r="AF1182" s="37"/>
      <c r="AG1182" s="37"/>
      <c r="AH1182" s="37"/>
      <c r="AI1182" s="37"/>
      <c r="AJ1182" s="37"/>
      <c r="AK1182" s="37"/>
      <c r="AL1182" s="37"/>
      <c r="AM1182" s="37"/>
      <c r="AN1182" s="37"/>
      <c r="AO1182" s="37"/>
      <c r="AP1182" s="37"/>
      <c r="AQ1182" s="37"/>
      <c r="AR1182" s="37"/>
      <c r="AS1182" s="37"/>
      <c r="AT1182" s="37"/>
      <c r="AU1182" s="37"/>
      <c r="AV1182" s="37"/>
      <c r="AW1182" s="37"/>
      <c r="AX1182" s="37"/>
      <c r="AY1182" s="37"/>
      <c r="AZ1182" s="37"/>
      <c r="BA1182" s="37"/>
      <c r="BB1182" s="37"/>
      <c r="BC1182" s="37"/>
      <c r="BD1182" s="37"/>
      <c r="BE1182" s="37"/>
      <c r="BF1182" s="37"/>
      <c r="BG1182" s="37"/>
      <c r="BH1182" s="37"/>
      <c r="BI1182" s="37"/>
      <c r="BJ1182" s="37"/>
      <c r="BK1182" s="37"/>
      <c r="BL1182" s="37"/>
      <c r="BM1182" s="37"/>
      <c r="BN1182" s="37"/>
      <c r="BO1182" s="37"/>
      <c r="BP1182" s="37"/>
      <c r="BQ1182" s="37"/>
      <c r="BR1182" s="37"/>
      <c r="BS1182" s="37"/>
      <c r="BT1182" s="37"/>
      <c r="BU1182" s="37"/>
      <c r="BV1182" s="37"/>
      <c r="BW1182" s="37"/>
      <c r="BX1182" s="37"/>
      <c r="BY1182" s="37"/>
      <c r="BZ1182" s="37"/>
      <c r="CA1182" s="37"/>
      <c r="CB1182" s="37"/>
      <c r="CC1182" s="37"/>
      <c r="CD1182" s="37"/>
      <c r="CE1182" s="37"/>
      <c r="CF1182" s="37"/>
      <c r="CG1182" s="37"/>
      <c r="CH1182" s="37"/>
      <c r="CI1182" s="37"/>
      <c r="CJ1182" s="37"/>
      <c r="CK1182" s="37"/>
      <c r="CL1182" s="37"/>
      <c r="CM1182" s="37"/>
      <c r="CN1182" s="37"/>
      <c r="CO1182" s="37"/>
      <c r="CP1182" s="37"/>
      <c r="CQ1182" s="37"/>
      <c r="CR1182" s="37"/>
      <c r="CS1182" s="37"/>
      <c r="CT1182" s="37"/>
      <c r="CU1182" s="37"/>
      <c r="CV1182" s="37"/>
      <c r="CW1182" s="37"/>
      <c r="CX1182" s="37"/>
      <c r="CY1182" s="37"/>
      <c r="CZ1182" s="37"/>
      <c r="DA1182" s="37"/>
      <c r="DB1182" s="37"/>
      <c r="DC1182" s="37"/>
      <c r="DD1182" s="37"/>
      <c r="DE1182" s="37"/>
      <c r="DF1182" s="37"/>
      <c r="DG1182" s="37"/>
      <c r="DH1182" s="37"/>
      <c r="DI1182" s="37"/>
      <c r="DJ1182" s="37"/>
      <c r="DK1182" s="37"/>
      <c r="DL1182" s="37"/>
      <c r="DM1182" s="37"/>
      <c r="DN1182" s="37"/>
      <c r="DO1182" s="37"/>
      <c r="DP1182" s="37"/>
      <c r="DQ1182" s="37"/>
      <c r="DR1182" s="37"/>
      <c r="DS1182" s="37"/>
      <c r="DT1182" s="37"/>
      <c r="DU1182" s="37"/>
      <c r="DV1182" s="37"/>
      <c r="DW1182" s="37"/>
      <c r="DX1182" s="37"/>
      <c r="DY1182" s="37"/>
      <c r="DZ1182" s="37"/>
      <c r="EA1182" s="37"/>
      <c r="EB1182" s="37"/>
      <c r="EC1182" s="37"/>
      <c r="ED1182" s="37"/>
      <c r="EE1182" s="37"/>
      <c r="EF1182" s="37"/>
      <c r="EG1182" s="37"/>
      <c r="EH1182" s="37"/>
      <c r="EI1182" s="37"/>
      <c r="EJ1182" s="37"/>
      <c r="EK1182" s="37"/>
      <c r="EL1182" s="37"/>
      <c r="EM1182" s="37"/>
      <c r="EN1182" s="37"/>
      <c r="EO1182" s="37"/>
      <c r="EP1182" s="37"/>
      <c r="EQ1182" s="37"/>
      <c r="ER1182" s="37"/>
      <c r="ES1182" s="37"/>
      <c r="ET1182" s="37"/>
      <c r="EU1182" s="37"/>
      <c r="EV1182" s="37"/>
      <c r="EW1182" s="37"/>
      <c r="EX1182" s="37"/>
      <c r="EY1182" s="37"/>
      <c r="EZ1182" s="37"/>
      <c r="FA1182" s="37"/>
      <c r="FB1182" s="37"/>
      <c r="FC1182" s="37"/>
      <c r="FD1182" s="37"/>
      <c r="FE1182" s="37"/>
      <c r="FF1182" s="37"/>
      <c r="FG1182" s="37"/>
      <c r="FH1182" s="37"/>
      <c r="FI1182" s="37"/>
      <c r="FJ1182" s="37"/>
      <c r="FK1182" s="37"/>
      <c r="FL1182" s="37"/>
      <c r="FM1182" s="37"/>
      <c r="FN1182" s="37"/>
      <c r="FO1182" s="37"/>
      <c r="FP1182" s="37"/>
      <c r="FQ1182" s="37"/>
      <c r="FR1182" s="37"/>
      <c r="FS1182" s="37"/>
      <c r="FT1182" s="37"/>
      <c r="FU1182" s="37"/>
      <c r="FV1182" s="37"/>
      <c r="FW1182" s="37"/>
      <c r="FX1182" s="37"/>
      <c r="FY1182" s="37"/>
      <c r="FZ1182" s="37"/>
      <c r="GA1182" s="37"/>
      <c r="GB1182" s="37"/>
      <c r="GC1182" s="37"/>
      <c r="GD1182" s="37"/>
      <c r="GE1182" s="37"/>
      <c r="GF1182" s="37"/>
      <c r="GG1182" s="37"/>
      <c r="GH1182" s="37"/>
      <c r="GI1182" s="37"/>
      <c r="GJ1182" s="37"/>
      <c r="GK1182" s="37"/>
      <c r="GL1182" s="37"/>
      <c r="GM1182" s="37"/>
      <c r="GN1182" s="37"/>
      <c r="GO1182" s="37"/>
      <c r="GP1182" s="37"/>
      <c r="GQ1182" s="37"/>
      <c r="GR1182" s="37"/>
      <c r="GS1182" s="37"/>
      <c r="GT1182" s="37"/>
      <c r="GU1182" s="37"/>
      <c r="GV1182" s="37"/>
      <c r="GW1182" s="37"/>
      <c r="GX1182" s="37"/>
      <c r="GY1182" s="37"/>
      <c r="GZ1182" s="37"/>
      <c r="HA1182" s="37"/>
    </row>
    <row r="1183" spans="1:209" s="39" customFormat="1" x14ac:dyDescent="0.25">
      <c r="A1183" s="50"/>
      <c r="B1183" s="124"/>
      <c r="C1183" s="125"/>
      <c r="D1183" s="20"/>
      <c r="E1183" s="20"/>
      <c r="F1183" s="20"/>
      <c r="G1183" s="37"/>
      <c r="H1183" s="37"/>
      <c r="I1183" s="37"/>
      <c r="J1183" s="37"/>
      <c r="K1183" s="37"/>
      <c r="L1183" s="37"/>
      <c r="M1183" s="37"/>
      <c r="N1183" s="37"/>
      <c r="O1183" s="37"/>
      <c r="P1183" s="37"/>
      <c r="Q1183" s="37"/>
      <c r="R1183" s="37"/>
      <c r="S1183" s="37"/>
      <c r="T1183" s="37"/>
      <c r="U1183" s="37"/>
      <c r="V1183" s="37"/>
      <c r="W1183" s="37"/>
      <c r="X1183" s="37"/>
      <c r="Y1183" s="37"/>
      <c r="Z1183" s="37"/>
      <c r="AA1183" s="37"/>
      <c r="AB1183" s="37"/>
      <c r="AC1183" s="37"/>
      <c r="AD1183" s="37"/>
      <c r="AE1183" s="37"/>
      <c r="AF1183" s="37"/>
      <c r="AG1183" s="37"/>
      <c r="AH1183" s="37"/>
      <c r="AI1183" s="37"/>
      <c r="AJ1183" s="37"/>
      <c r="AK1183" s="37"/>
      <c r="AL1183" s="37"/>
      <c r="AM1183" s="37"/>
      <c r="AN1183" s="37"/>
      <c r="AO1183" s="37"/>
      <c r="AP1183" s="37"/>
      <c r="AQ1183" s="37"/>
      <c r="AR1183" s="37"/>
      <c r="AS1183" s="37"/>
      <c r="AT1183" s="37"/>
      <c r="AU1183" s="37"/>
      <c r="AV1183" s="37"/>
      <c r="AW1183" s="37"/>
      <c r="AX1183" s="37"/>
      <c r="AY1183" s="37"/>
      <c r="AZ1183" s="37"/>
      <c r="BA1183" s="37"/>
      <c r="BB1183" s="37"/>
      <c r="BC1183" s="37"/>
      <c r="BD1183" s="37"/>
      <c r="BE1183" s="37"/>
      <c r="BF1183" s="37"/>
      <c r="BG1183" s="37"/>
      <c r="BH1183" s="37"/>
      <c r="BI1183" s="37"/>
      <c r="BJ1183" s="37"/>
      <c r="BK1183" s="37"/>
      <c r="BL1183" s="37"/>
      <c r="BM1183" s="37"/>
      <c r="BN1183" s="37"/>
      <c r="BO1183" s="37"/>
      <c r="BP1183" s="37"/>
      <c r="BQ1183" s="37"/>
      <c r="BR1183" s="37"/>
      <c r="BS1183" s="37"/>
      <c r="BT1183" s="37"/>
      <c r="BU1183" s="37"/>
      <c r="BV1183" s="37"/>
      <c r="BW1183" s="37"/>
      <c r="BX1183" s="37"/>
      <c r="BY1183" s="37"/>
      <c r="BZ1183" s="37"/>
      <c r="CA1183" s="37"/>
      <c r="CB1183" s="37"/>
      <c r="CC1183" s="37"/>
      <c r="CD1183" s="37"/>
      <c r="CE1183" s="37"/>
      <c r="CF1183" s="37"/>
      <c r="CG1183" s="37"/>
      <c r="CH1183" s="37"/>
      <c r="CI1183" s="37"/>
      <c r="CJ1183" s="37"/>
      <c r="CK1183" s="37"/>
      <c r="CL1183" s="37"/>
      <c r="CM1183" s="37"/>
      <c r="CN1183" s="37"/>
      <c r="CO1183" s="37"/>
      <c r="CP1183" s="37"/>
      <c r="CQ1183" s="37"/>
      <c r="CR1183" s="37"/>
      <c r="CS1183" s="37"/>
      <c r="CT1183" s="37"/>
      <c r="CU1183" s="37"/>
      <c r="CV1183" s="37"/>
      <c r="CW1183" s="37"/>
      <c r="CX1183" s="37"/>
      <c r="CY1183" s="37"/>
      <c r="CZ1183" s="37"/>
      <c r="DA1183" s="37"/>
      <c r="DB1183" s="37"/>
      <c r="DC1183" s="37"/>
      <c r="DD1183" s="37"/>
      <c r="DE1183" s="37"/>
      <c r="DF1183" s="37"/>
      <c r="DG1183" s="37"/>
      <c r="DH1183" s="37"/>
      <c r="DI1183" s="37"/>
      <c r="DJ1183" s="37"/>
      <c r="DK1183" s="37"/>
      <c r="DL1183" s="37"/>
      <c r="DM1183" s="37"/>
      <c r="DN1183" s="37"/>
      <c r="DO1183" s="37"/>
      <c r="DP1183" s="37"/>
      <c r="DQ1183" s="37"/>
      <c r="DR1183" s="37"/>
      <c r="DS1183" s="37"/>
      <c r="DT1183" s="37"/>
      <c r="DU1183" s="37"/>
      <c r="DV1183" s="37"/>
      <c r="DW1183" s="37"/>
      <c r="DX1183" s="37"/>
      <c r="DY1183" s="37"/>
      <c r="DZ1183" s="37"/>
      <c r="EA1183" s="37"/>
      <c r="EB1183" s="37"/>
      <c r="EC1183" s="37"/>
      <c r="ED1183" s="37"/>
      <c r="EE1183" s="37"/>
      <c r="EF1183" s="37"/>
      <c r="EG1183" s="37"/>
      <c r="EH1183" s="37"/>
      <c r="EI1183" s="37"/>
      <c r="EJ1183" s="37"/>
      <c r="EK1183" s="37"/>
      <c r="EL1183" s="37"/>
      <c r="EM1183" s="37"/>
      <c r="EN1183" s="37"/>
      <c r="EO1183" s="37"/>
      <c r="EP1183" s="37"/>
      <c r="EQ1183" s="37"/>
      <c r="ER1183" s="37"/>
      <c r="ES1183" s="37"/>
      <c r="ET1183" s="37"/>
      <c r="EU1183" s="37"/>
      <c r="EV1183" s="37"/>
      <c r="EW1183" s="37"/>
      <c r="EX1183" s="37"/>
      <c r="EY1183" s="37"/>
      <c r="EZ1183" s="37"/>
      <c r="FA1183" s="37"/>
      <c r="FB1183" s="37"/>
      <c r="FC1183" s="37"/>
      <c r="FD1183" s="37"/>
      <c r="FE1183" s="37"/>
      <c r="FF1183" s="37"/>
      <c r="FG1183" s="37"/>
      <c r="FH1183" s="37"/>
      <c r="FI1183" s="37"/>
      <c r="FJ1183" s="37"/>
      <c r="FK1183" s="37"/>
      <c r="FL1183" s="37"/>
      <c r="FM1183" s="37"/>
      <c r="FN1183" s="37"/>
      <c r="FO1183" s="37"/>
      <c r="FP1183" s="37"/>
      <c r="FQ1183" s="37"/>
      <c r="FR1183" s="37"/>
      <c r="FS1183" s="37"/>
      <c r="FT1183" s="37"/>
      <c r="FU1183" s="37"/>
      <c r="FV1183" s="37"/>
      <c r="FW1183" s="37"/>
      <c r="FX1183" s="37"/>
      <c r="FY1183" s="37"/>
      <c r="FZ1183" s="37"/>
      <c r="GA1183" s="37"/>
      <c r="GB1183" s="37"/>
      <c r="GC1183" s="37"/>
      <c r="GD1183" s="37"/>
      <c r="GE1183" s="37"/>
      <c r="GF1183" s="37"/>
      <c r="GG1183" s="37"/>
      <c r="GH1183" s="37"/>
      <c r="GI1183" s="37"/>
      <c r="GJ1183" s="37"/>
      <c r="GK1183" s="37"/>
      <c r="GL1183" s="37"/>
      <c r="GM1183" s="37"/>
      <c r="GN1183" s="37"/>
      <c r="GO1183" s="37"/>
      <c r="GP1183" s="37"/>
      <c r="GQ1183" s="37"/>
      <c r="GR1183" s="37"/>
      <c r="GS1183" s="37"/>
      <c r="GT1183" s="37"/>
      <c r="GU1183" s="37"/>
      <c r="GV1183" s="37"/>
      <c r="GW1183" s="37"/>
      <c r="GX1183" s="37"/>
      <c r="GY1183" s="37"/>
      <c r="GZ1183" s="37"/>
      <c r="HA1183" s="37"/>
    </row>
    <row r="1184" spans="1:209" s="39" customFormat="1" x14ac:dyDescent="0.25">
      <c r="A1184" s="50"/>
      <c r="B1184" s="124"/>
      <c r="C1184" s="125"/>
      <c r="D1184" s="20"/>
      <c r="E1184" s="20"/>
      <c r="F1184" s="20"/>
      <c r="G1184" s="37"/>
      <c r="H1184" s="37"/>
      <c r="I1184" s="37"/>
      <c r="J1184" s="37"/>
      <c r="K1184" s="37"/>
      <c r="L1184" s="37"/>
      <c r="M1184" s="37"/>
      <c r="N1184" s="37"/>
      <c r="O1184" s="37"/>
      <c r="P1184" s="37"/>
      <c r="Q1184" s="37"/>
      <c r="R1184" s="37"/>
      <c r="S1184" s="37"/>
      <c r="T1184" s="37"/>
      <c r="U1184" s="37"/>
      <c r="V1184" s="37"/>
      <c r="W1184" s="37"/>
      <c r="X1184" s="37"/>
      <c r="Y1184" s="37"/>
      <c r="Z1184" s="37"/>
      <c r="AA1184" s="37"/>
      <c r="AB1184" s="37"/>
      <c r="AC1184" s="37"/>
      <c r="AD1184" s="37"/>
      <c r="AE1184" s="37"/>
      <c r="AF1184" s="37"/>
      <c r="AG1184" s="37"/>
      <c r="AH1184" s="37"/>
      <c r="AI1184" s="37"/>
      <c r="AJ1184" s="37"/>
      <c r="AK1184" s="37"/>
      <c r="AL1184" s="37"/>
      <c r="AM1184" s="37"/>
      <c r="AN1184" s="37"/>
      <c r="AO1184" s="37"/>
      <c r="AP1184" s="37"/>
      <c r="AQ1184" s="37"/>
      <c r="AR1184" s="37"/>
      <c r="AS1184" s="37"/>
      <c r="AT1184" s="37"/>
      <c r="AU1184" s="37"/>
      <c r="AV1184" s="37"/>
      <c r="AW1184" s="37"/>
      <c r="AX1184" s="37"/>
      <c r="AY1184" s="37"/>
      <c r="AZ1184" s="37"/>
      <c r="BA1184" s="37"/>
      <c r="BB1184" s="37"/>
      <c r="BC1184" s="37"/>
      <c r="BD1184" s="37"/>
      <c r="BE1184" s="37"/>
      <c r="BF1184" s="37"/>
      <c r="BG1184" s="37"/>
      <c r="BH1184" s="37"/>
      <c r="BI1184" s="37"/>
      <c r="BJ1184" s="37"/>
      <c r="BK1184" s="37"/>
      <c r="BL1184" s="37"/>
      <c r="BM1184" s="37"/>
      <c r="BN1184" s="37"/>
      <c r="BO1184" s="37"/>
      <c r="BP1184" s="37"/>
      <c r="BQ1184" s="37"/>
      <c r="BR1184" s="37"/>
      <c r="BS1184" s="37"/>
      <c r="BT1184" s="37"/>
      <c r="BU1184" s="37"/>
      <c r="BV1184" s="37"/>
      <c r="BW1184" s="37"/>
      <c r="BX1184" s="37"/>
      <c r="BY1184" s="37"/>
      <c r="BZ1184" s="37"/>
      <c r="CA1184" s="37"/>
      <c r="CB1184" s="37"/>
      <c r="CC1184" s="37"/>
      <c r="CD1184" s="37"/>
      <c r="CE1184" s="37"/>
      <c r="CF1184" s="37"/>
      <c r="CG1184" s="37"/>
      <c r="CH1184" s="37"/>
      <c r="CI1184" s="37"/>
      <c r="CJ1184" s="37"/>
      <c r="CK1184" s="37"/>
      <c r="CL1184" s="37"/>
      <c r="CM1184" s="37"/>
      <c r="CN1184" s="37"/>
      <c r="CO1184" s="37"/>
      <c r="CP1184" s="37"/>
      <c r="CQ1184" s="37"/>
      <c r="CR1184" s="37"/>
      <c r="CS1184" s="37"/>
      <c r="CT1184" s="37"/>
      <c r="CU1184" s="37"/>
      <c r="CV1184" s="37"/>
      <c r="CW1184" s="37"/>
      <c r="CX1184" s="37"/>
      <c r="CY1184" s="37"/>
      <c r="CZ1184" s="37"/>
      <c r="DA1184" s="37"/>
      <c r="DB1184" s="37"/>
      <c r="DC1184" s="37"/>
      <c r="DD1184" s="37"/>
      <c r="DE1184" s="37"/>
      <c r="DF1184" s="37"/>
      <c r="DG1184" s="37"/>
      <c r="DH1184" s="37"/>
      <c r="DI1184" s="37"/>
      <c r="DJ1184" s="37"/>
      <c r="DK1184" s="37"/>
      <c r="DL1184" s="37"/>
      <c r="DM1184" s="37"/>
      <c r="DN1184" s="37"/>
      <c r="DO1184" s="37"/>
      <c r="DP1184" s="37"/>
      <c r="DQ1184" s="37"/>
      <c r="DR1184" s="37"/>
      <c r="DS1184" s="37"/>
      <c r="DT1184" s="37"/>
      <c r="DU1184" s="37"/>
      <c r="DV1184" s="37"/>
      <c r="DW1184" s="37"/>
      <c r="DX1184" s="37"/>
      <c r="DY1184" s="37"/>
      <c r="DZ1184" s="37"/>
      <c r="EA1184" s="37"/>
      <c r="EB1184" s="37"/>
      <c r="EC1184" s="37"/>
      <c r="ED1184" s="37"/>
      <c r="EE1184" s="37"/>
      <c r="EF1184" s="37"/>
      <c r="EG1184" s="37"/>
      <c r="EH1184" s="37"/>
      <c r="EI1184" s="37"/>
      <c r="EJ1184" s="37"/>
      <c r="EK1184" s="37"/>
      <c r="EL1184" s="37"/>
      <c r="EM1184" s="37"/>
      <c r="EN1184" s="37"/>
      <c r="EO1184" s="37"/>
      <c r="EP1184" s="37"/>
      <c r="EQ1184" s="37"/>
      <c r="ER1184" s="37"/>
      <c r="ES1184" s="37"/>
      <c r="ET1184" s="37"/>
      <c r="EU1184" s="37"/>
      <c r="EV1184" s="37"/>
      <c r="EW1184" s="37"/>
      <c r="EX1184" s="37"/>
      <c r="EY1184" s="37"/>
      <c r="EZ1184" s="37"/>
      <c r="FA1184" s="37"/>
      <c r="FB1184" s="37"/>
      <c r="FC1184" s="37"/>
      <c r="FD1184" s="37"/>
      <c r="FE1184" s="37"/>
      <c r="FF1184" s="37"/>
      <c r="FG1184" s="37"/>
      <c r="FH1184" s="37"/>
      <c r="FI1184" s="37"/>
      <c r="FJ1184" s="37"/>
      <c r="FK1184" s="37"/>
      <c r="FL1184" s="37"/>
      <c r="FM1184" s="37"/>
      <c r="FN1184" s="37"/>
      <c r="FO1184" s="37"/>
      <c r="FP1184" s="37"/>
      <c r="FQ1184" s="37"/>
      <c r="FR1184" s="37"/>
      <c r="FS1184" s="37"/>
      <c r="FT1184" s="37"/>
      <c r="FU1184" s="37"/>
      <c r="FV1184" s="37"/>
      <c r="FW1184" s="37"/>
      <c r="FX1184" s="37"/>
      <c r="FY1184" s="37"/>
      <c r="FZ1184" s="37"/>
      <c r="GA1184" s="37"/>
      <c r="GB1184" s="37"/>
      <c r="GC1184" s="37"/>
      <c r="GD1184" s="37"/>
      <c r="GE1184" s="37"/>
      <c r="GF1184" s="37"/>
      <c r="GG1184" s="37"/>
      <c r="GH1184" s="37"/>
      <c r="GI1184" s="37"/>
      <c r="GJ1184" s="37"/>
      <c r="GK1184" s="37"/>
      <c r="GL1184" s="37"/>
      <c r="GM1184" s="37"/>
      <c r="GN1184" s="37"/>
      <c r="GO1184" s="37"/>
      <c r="GP1184" s="37"/>
      <c r="GQ1184" s="37"/>
      <c r="GR1184" s="37"/>
      <c r="GS1184" s="37"/>
      <c r="GT1184" s="37"/>
      <c r="GU1184" s="37"/>
      <c r="GV1184" s="37"/>
      <c r="GW1184" s="37"/>
      <c r="GX1184" s="37"/>
      <c r="GY1184" s="37"/>
      <c r="GZ1184" s="37"/>
      <c r="HA1184" s="37"/>
    </row>
    <row r="1185" spans="1:209" s="39" customFormat="1" x14ac:dyDescent="0.25">
      <c r="A1185" s="50"/>
      <c r="B1185" s="124"/>
      <c r="C1185" s="125"/>
      <c r="D1185" s="20"/>
      <c r="E1185" s="20"/>
      <c r="F1185" s="20"/>
      <c r="G1185" s="37"/>
      <c r="H1185" s="37"/>
      <c r="I1185" s="37"/>
      <c r="J1185" s="37"/>
      <c r="K1185" s="37"/>
      <c r="L1185" s="37"/>
      <c r="M1185" s="37"/>
      <c r="N1185" s="37"/>
      <c r="O1185" s="37"/>
      <c r="P1185" s="37"/>
      <c r="Q1185" s="37"/>
      <c r="R1185" s="37"/>
      <c r="S1185" s="37"/>
      <c r="T1185" s="37"/>
      <c r="U1185" s="37"/>
      <c r="V1185" s="37"/>
      <c r="W1185" s="37"/>
      <c r="X1185" s="37"/>
      <c r="Y1185" s="37"/>
      <c r="Z1185" s="37"/>
      <c r="AA1185" s="37"/>
      <c r="AB1185" s="37"/>
      <c r="AC1185" s="37"/>
      <c r="AD1185" s="37"/>
      <c r="AE1185" s="37"/>
      <c r="AF1185" s="37"/>
      <c r="AG1185" s="37"/>
      <c r="AH1185" s="37"/>
      <c r="AI1185" s="37"/>
      <c r="AJ1185" s="37"/>
      <c r="AK1185" s="37"/>
      <c r="AL1185" s="37"/>
      <c r="AM1185" s="37"/>
      <c r="AN1185" s="37"/>
      <c r="AO1185" s="37"/>
      <c r="AP1185" s="37"/>
      <c r="AQ1185" s="37"/>
      <c r="AR1185" s="37"/>
      <c r="AS1185" s="37"/>
      <c r="AT1185" s="37"/>
      <c r="AU1185" s="37"/>
      <c r="AV1185" s="37"/>
      <c r="AW1185" s="37"/>
      <c r="AX1185" s="37"/>
      <c r="AY1185" s="37"/>
      <c r="AZ1185" s="37"/>
      <c r="BA1185" s="37"/>
      <c r="BB1185" s="37"/>
      <c r="BC1185" s="37"/>
      <c r="BD1185" s="37"/>
      <c r="BE1185" s="37"/>
      <c r="BF1185" s="37"/>
      <c r="BG1185" s="37"/>
      <c r="BH1185" s="37"/>
      <c r="BI1185" s="37"/>
      <c r="BJ1185" s="37"/>
      <c r="BK1185" s="37"/>
      <c r="BL1185" s="37"/>
      <c r="BM1185" s="37"/>
      <c r="BN1185" s="37"/>
      <c r="BO1185" s="37"/>
      <c r="BP1185" s="37"/>
      <c r="BQ1185" s="37"/>
      <c r="BR1185" s="37"/>
      <c r="BS1185" s="37"/>
      <c r="BT1185" s="37"/>
      <c r="BU1185" s="37"/>
      <c r="BV1185" s="37"/>
      <c r="BW1185" s="37"/>
      <c r="BX1185" s="37"/>
      <c r="BY1185" s="37"/>
      <c r="BZ1185" s="37"/>
      <c r="CA1185" s="37"/>
      <c r="CB1185" s="37"/>
      <c r="CC1185" s="37"/>
      <c r="CD1185" s="37"/>
      <c r="CE1185" s="37"/>
      <c r="CF1185" s="37"/>
      <c r="CG1185" s="37"/>
      <c r="CH1185" s="37"/>
      <c r="CI1185" s="37"/>
      <c r="CJ1185" s="37"/>
      <c r="CK1185" s="37"/>
      <c r="CL1185" s="37"/>
      <c r="CM1185" s="37"/>
      <c r="CN1185" s="37"/>
      <c r="CO1185" s="37"/>
      <c r="CP1185" s="37"/>
      <c r="CQ1185" s="37"/>
      <c r="CR1185" s="37"/>
      <c r="CS1185" s="37"/>
      <c r="CT1185" s="37"/>
      <c r="CU1185" s="37"/>
      <c r="CV1185" s="37"/>
      <c r="CW1185" s="37"/>
      <c r="CX1185" s="37"/>
      <c r="CY1185" s="37"/>
      <c r="CZ1185" s="37"/>
      <c r="DA1185" s="37"/>
      <c r="DB1185" s="37"/>
      <c r="DC1185" s="37"/>
      <c r="DD1185" s="37"/>
      <c r="DE1185" s="37"/>
      <c r="DF1185" s="37"/>
      <c r="DG1185" s="37"/>
      <c r="DH1185" s="37"/>
      <c r="DI1185" s="37"/>
      <c r="DJ1185" s="37"/>
      <c r="DK1185" s="37"/>
      <c r="DL1185" s="37"/>
      <c r="DM1185" s="37"/>
      <c r="DN1185" s="37"/>
      <c r="DO1185" s="37"/>
      <c r="DP1185" s="37"/>
      <c r="DQ1185" s="37"/>
      <c r="DR1185" s="37"/>
      <c r="DS1185" s="37"/>
      <c r="DT1185" s="37"/>
      <c r="DU1185" s="37"/>
      <c r="DV1185" s="37"/>
      <c r="DW1185" s="37"/>
      <c r="DX1185" s="37"/>
      <c r="DY1185" s="37"/>
      <c r="DZ1185" s="37"/>
      <c r="EA1185" s="37"/>
      <c r="EB1185" s="37"/>
      <c r="EC1185" s="37"/>
      <c r="ED1185" s="37"/>
      <c r="EE1185" s="37"/>
      <c r="EF1185" s="37"/>
      <c r="EG1185" s="37"/>
      <c r="EH1185" s="37"/>
      <c r="EI1185" s="37"/>
      <c r="EJ1185" s="37"/>
      <c r="EK1185" s="37"/>
      <c r="EL1185" s="37"/>
      <c r="EM1185" s="37"/>
      <c r="EN1185" s="37"/>
      <c r="EO1185" s="37"/>
      <c r="EP1185" s="37"/>
      <c r="EQ1185" s="37"/>
      <c r="ER1185" s="37"/>
      <c r="ES1185" s="37"/>
      <c r="ET1185" s="37"/>
      <c r="EU1185" s="37"/>
      <c r="EV1185" s="37"/>
      <c r="EW1185" s="37"/>
      <c r="EX1185" s="37"/>
      <c r="EY1185" s="37"/>
      <c r="EZ1185" s="37"/>
      <c r="FA1185" s="37"/>
      <c r="FB1185" s="37"/>
      <c r="FC1185" s="37"/>
      <c r="FD1185" s="37"/>
      <c r="FE1185" s="37"/>
      <c r="FF1185" s="37"/>
      <c r="FG1185" s="37"/>
      <c r="FH1185" s="37"/>
      <c r="FI1185" s="37"/>
      <c r="FJ1185" s="37"/>
      <c r="FK1185" s="37"/>
      <c r="FL1185" s="37"/>
      <c r="FM1185" s="37"/>
      <c r="FN1185" s="37"/>
      <c r="FO1185" s="37"/>
      <c r="FP1185" s="37"/>
      <c r="FQ1185" s="37"/>
      <c r="FR1185" s="37"/>
      <c r="FS1185" s="37"/>
      <c r="FT1185" s="37"/>
      <c r="FU1185" s="37"/>
      <c r="FV1185" s="37"/>
      <c r="FW1185" s="37"/>
      <c r="FX1185" s="37"/>
      <c r="FY1185" s="37"/>
      <c r="FZ1185" s="37"/>
      <c r="GA1185" s="37"/>
      <c r="GB1185" s="37"/>
      <c r="GC1185" s="37"/>
      <c r="GD1185" s="37"/>
      <c r="GE1185" s="37"/>
      <c r="GF1185" s="37"/>
      <c r="GG1185" s="37"/>
      <c r="GH1185" s="37"/>
      <c r="GI1185" s="37"/>
      <c r="GJ1185" s="37"/>
      <c r="GK1185" s="37"/>
      <c r="GL1185" s="37"/>
      <c r="GM1185" s="37"/>
      <c r="GN1185" s="37"/>
      <c r="GO1185" s="37"/>
      <c r="GP1185" s="37"/>
      <c r="GQ1185" s="37"/>
      <c r="GR1185" s="37"/>
      <c r="GS1185" s="37"/>
      <c r="GT1185" s="37"/>
      <c r="GU1185" s="37"/>
      <c r="GV1185" s="37"/>
      <c r="GW1185" s="37"/>
      <c r="GX1185" s="37"/>
      <c r="GY1185" s="37"/>
      <c r="GZ1185" s="37"/>
      <c r="HA1185" s="37"/>
    </row>
    <row r="1186" spans="1:209" s="39" customFormat="1" x14ac:dyDescent="0.25">
      <c r="A1186" s="50"/>
      <c r="B1186" s="124"/>
      <c r="C1186" s="125"/>
      <c r="D1186" s="20"/>
      <c r="E1186" s="20"/>
      <c r="F1186" s="20"/>
      <c r="G1186" s="37"/>
      <c r="H1186" s="37"/>
      <c r="I1186" s="37"/>
      <c r="J1186" s="37"/>
      <c r="K1186" s="37"/>
      <c r="L1186" s="37"/>
      <c r="M1186" s="37"/>
      <c r="N1186" s="37"/>
      <c r="O1186" s="37"/>
      <c r="P1186" s="37"/>
      <c r="Q1186" s="37"/>
      <c r="R1186" s="37"/>
      <c r="S1186" s="37"/>
      <c r="T1186" s="37"/>
      <c r="U1186" s="37"/>
      <c r="V1186" s="37"/>
      <c r="W1186" s="37"/>
      <c r="X1186" s="37"/>
      <c r="Y1186" s="37"/>
      <c r="Z1186" s="37"/>
      <c r="AA1186" s="37"/>
      <c r="AB1186" s="37"/>
      <c r="AC1186" s="37"/>
      <c r="AD1186" s="37"/>
      <c r="AE1186" s="37"/>
      <c r="AF1186" s="37"/>
      <c r="AG1186" s="37"/>
      <c r="AH1186" s="37"/>
      <c r="AI1186" s="37"/>
      <c r="AJ1186" s="37"/>
      <c r="AK1186" s="37"/>
      <c r="AL1186" s="37"/>
      <c r="AM1186" s="37"/>
      <c r="AN1186" s="37"/>
      <c r="AO1186" s="37"/>
      <c r="AP1186" s="37"/>
      <c r="AQ1186" s="37"/>
      <c r="AR1186" s="37"/>
      <c r="AS1186" s="37"/>
      <c r="AT1186" s="37"/>
      <c r="AU1186" s="37"/>
      <c r="AV1186" s="37"/>
      <c r="AW1186" s="37"/>
      <c r="AX1186" s="37"/>
      <c r="AY1186" s="37"/>
      <c r="AZ1186" s="37"/>
      <c r="BA1186" s="37"/>
      <c r="BB1186" s="37"/>
      <c r="BC1186" s="37"/>
      <c r="BD1186" s="37"/>
      <c r="BE1186" s="37"/>
      <c r="BF1186" s="37"/>
      <c r="BG1186" s="37"/>
      <c r="BH1186" s="37"/>
      <c r="BI1186" s="37"/>
      <c r="BJ1186" s="37"/>
      <c r="BK1186" s="37"/>
      <c r="BL1186" s="37"/>
      <c r="BM1186" s="37"/>
      <c r="BN1186" s="37"/>
      <c r="BO1186" s="37"/>
      <c r="BP1186" s="37"/>
      <c r="BQ1186" s="37"/>
      <c r="BR1186" s="37"/>
      <c r="BS1186" s="37"/>
      <c r="BT1186" s="37"/>
      <c r="BU1186" s="37"/>
      <c r="BV1186" s="37"/>
      <c r="BW1186" s="37"/>
      <c r="BX1186" s="37"/>
      <c r="BY1186" s="37"/>
      <c r="BZ1186" s="37"/>
      <c r="CA1186" s="37"/>
      <c r="CB1186" s="37"/>
      <c r="CC1186" s="37"/>
      <c r="CD1186" s="37"/>
      <c r="CE1186" s="37"/>
      <c r="CF1186" s="37"/>
      <c r="CG1186" s="37"/>
      <c r="CH1186" s="37"/>
      <c r="CI1186" s="37"/>
      <c r="CJ1186" s="37"/>
      <c r="CK1186" s="37"/>
      <c r="CL1186" s="37"/>
      <c r="CM1186" s="37"/>
      <c r="CN1186" s="37"/>
      <c r="CO1186" s="37"/>
      <c r="CP1186" s="37"/>
      <c r="CQ1186" s="37"/>
      <c r="CR1186" s="37"/>
      <c r="CS1186" s="37"/>
      <c r="CT1186" s="37"/>
      <c r="CU1186" s="37"/>
      <c r="CV1186" s="37"/>
      <c r="CW1186" s="37"/>
      <c r="CX1186" s="37"/>
      <c r="CY1186" s="37"/>
      <c r="CZ1186" s="37"/>
      <c r="DA1186" s="37"/>
      <c r="DB1186" s="37"/>
      <c r="DC1186" s="37"/>
      <c r="DD1186" s="37"/>
      <c r="DE1186" s="37"/>
      <c r="DF1186" s="37"/>
      <c r="DG1186" s="37"/>
      <c r="DH1186" s="37"/>
      <c r="DI1186" s="37"/>
      <c r="DJ1186" s="37"/>
      <c r="DK1186" s="37"/>
      <c r="DL1186" s="37"/>
      <c r="DM1186" s="37"/>
      <c r="DN1186" s="37"/>
      <c r="DO1186" s="37"/>
      <c r="DP1186" s="37"/>
      <c r="DQ1186" s="37"/>
      <c r="DR1186" s="37"/>
      <c r="DS1186" s="37"/>
      <c r="DT1186" s="37"/>
      <c r="DU1186" s="37"/>
      <c r="DV1186" s="37"/>
      <c r="DW1186" s="37"/>
      <c r="DX1186" s="37"/>
      <c r="DY1186" s="37"/>
      <c r="DZ1186" s="37"/>
      <c r="EA1186" s="37"/>
      <c r="EB1186" s="37"/>
      <c r="EC1186" s="37"/>
      <c r="ED1186" s="37"/>
      <c r="EE1186" s="37"/>
      <c r="EF1186" s="37"/>
      <c r="EG1186" s="37"/>
      <c r="EH1186" s="37"/>
      <c r="EI1186" s="37"/>
      <c r="EJ1186" s="37"/>
      <c r="EK1186" s="37"/>
      <c r="EL1186" s="37"/>
      <c r="EM1186" s="37"/>
      <c r="EN1186" s="37"/>
      <c r="EO1186" s="37"/>
      <c r="EP1186" s="37"/>
      <c r="EQ1186" s="37"/>
      <c r="ER1186" s="37"/>
      <c r="ES1186" s="37"/>
      <c r="ET1186" s="37"/>
      <c r="EU1186" s="37"/>
      <c r="EV1186" s="37"/>
      <c r="EW1186" s="37"/>
      <c r="EX1186" s="37"/>
      <c r="EY1186" s="37"/>
      <c r="EZ1186" s="37"/>
      <c r="FA1186" s="37"/>
      <c r="FB1186" s="37"/>
      <c r="FC1186" s="37"/>
      <c r="FD1186" s="37"/>
      <c r="FE1186" s="37"/>
      <c r="FF1186" s="37"/>
      <c r="FG1186" s="37"/>
      <c r="FH1186" s="37"/>
      <c r="FI1186" s="37"/>
      <c r="FJ1186" s="37"/>
      <c r="FK1186" s="37"/>
      <c r="FL1186" s="37"/>
      <c r="FM1186" s="37"/>
      <c r="FN1186" s="37"/>
      <c r="FO1186" s="37"/>
      <c r="FP1186" s="37"/>
      <c r="FQ1186" s="37"/>
      <c r="FR1186" s="37"/>
      <c r="FS1186" s="37"/>
      <c r="FT1186" s="37"/>
      <c r="FU1186" s="37"/>
      <c r="FV1186" s="37"/>
      <c r="FW1186" s="37"/>
      <c r="FX1186" s="37"/>
      <c r="FY1186" s="37"/>
      <c r="FZ1186" s="37"/>
      <c r="GA1186" s="37"/>
      <c r="GB1186" s="37"/>
      <c r="GC1186" s="37"/>
      <c r="GD1186" s="37"/>
      <c r="GE1186" s="37"/>
      <c r="GF1186" s="37"/>
      <c r="GG1186" s="37"/>
      <c r="GH1186" s="37"/>
      <c r="GI1186" s="37"/>
      <c r="GJ1186" s="37"/>
      <c r="GK1186" s="37"/>
      <c r="GL1186" s="37"/>
      <c r="GM1186" s="37"/>
      <c r="GN1186" s="37"/>
      <c r="GO1186" s="37"/>
      <c r="GP1186" s="37"/>
      <c r="GQ1186" s="37"/>
      <c r="GR1186" s="37"/>
      <c r="GS1186" s="37"/>
      <c r="GT1186" s="37"/>
      <c r="GU1186" s="37"/>
      <c r="GV1186" s="37"/>
      <c r="GW1186" s="37"/>
      <c r="GX1186" s="37"/>
      <c r="GY1186" s="37"/>
      <c r="GZ1186" s="37"/>
      <c r="HA1186" s="37"/>
    </row>
    <row r="1187" spans="1:209" s="39" customFormat="1" x14ac:dyDescent="0.25">
      <c r="A1187" s="50"/>
      <c r="B1187" s="124"/>
      <c r="C1187" s="125"/>
      <c r="D1187" s="20"/>
      <c r="E1187" s="20"/>
      <c r="F1187" s="20"/>
      <c r="G1187" s="37"/>
      <c r="H1187" s="37"/>
      <c r="I1187" s="37"/>
      <c r="J1187" s="37"/>
      <c r="K1187" s="37"/>
      <c r="L1187" s="37"/>
      <c r="M1187" s="37"/>
      <c r="N1187" s="37"/>
      <c r="O1187" s="37"/>
      <c r="P1187" s="37"/>
      <c r="Q1187" s="37"/>
      <c r="R1187" s="37"/>
      <c r="S1187" s="37"/>
      <c r="T1187" s="37"/>
      <c r="U1187" s="37"/>
      <c r="V1187" s="37"/>
      <c r="W1187" s="37"/>
      <c r="X1187" s="37"/>
      <c r="Y1187" s="37"/>
      <c r="Z1187" s="37"/>
      <c r="AA1187" s="37"/>
      <c r="AB1187" s="37"/>
      <c r="AC1187" s="37"/>
      <c r="AD1187" s="37"/>
      <c r="AE1187" s="37"/>
      <c r="AF1187" s="37"/>
      <c r="AG1187" s="37"/>
      <c r="AH1187" s="37"/>
      <c r="AI1187" s="37"/>
      <c r="AJ1187" s="37"/>
      <c r="AK1187" s="37"/>
      <c r="AL1187" s="37"/>
      <c r="AM1187" s="37"/>
      <c r="AN1187" s="37"/>
      <c r="AO1187" s="37"/>
      <c r="AP1187" s="37"/>
      <c r="AQ1187" s="37"/>
      <c r="AR1187" s="37"/>
      <c r="AS1187" s="37"/>
      <c r="AT1187" s="37"/>
      <c r="AU1187" s="37"/>
      <c r="AV1187" s="37"/>
      <c r="AW1187" s="37"/>
      <c r="AX1187" s="37"/>
      <c r="AY1187" s="37"/>
      <c r="AZ1187" s="37"/>
      <c r="BA1187" s="37"/>
      <c r="BB1187" s="37"/>
      <c r="BC1187" s="37"/>
      <c r="BD1187" s="37"/>
      <c r="BE1187" s="37"/>
      <c r="BF1187" s="37"/>
      <c r="BG1187" s="37"/>
      <c r="BH1187" s="37"/>
      <c r="BI1187" s="37"/>
      <c r="BJ1187" s="37"/>
      <c r="BK1187" s="37"/>
      <c r="BL1187" s="37"/>
      <c r="BM1187" s="37"/>
      <c r="BN1187" s="37"/>
      <c r="BO1187" s="37"/>
      <c r="BP1187" s="37"/>
      <c r="BQ1187" s="37"/>
      <c r="BR1187" s="37"/>
      <c r="BS1187" s="37"/>
      <c r="BT1187" s="37"/>
      <c r="BU1187" s="37"/>
      <c r="BV1187" s="37"/>
      <c r="BW1187" s="37"/>
      <c r="BX1187" s="37"/>
      <c r="BY1187" s="37"/>
      <c r="BZ1187" s="37"/>
      <c r="CA1187" s="37"/>
      <c r="CB1187" s="37"/>
      <c r="CC1187" s="37"/>
      <c r="CD1187" s="37"/>
      <c r="CE1187" s="37"/>
      <c r="CF1187" s="37"/>
      <c r="CG1187" s="37"/>
      <c r="CH1187" s="37"/>
      <c r="CI1187" s="37"/>
      <c r="CJ1187" s="37"/>
      <c r="CK1187" s="37"/>
      <c r="CL1187" s="37"/>
      <c r="CM1187" s="37"/>
      <c r="CN1187" s="37"/>
      <c r="CO1187" s="37"/>
      <c r="CP1187" s="37"/>
      <c r="CQ1187" s="37"/>
      <c r="CR1187" s="37"/>
      <c r="CS1187" s="37"/>
      <c r="CT1187" s="37"/>
      <c r="CU1187" s="37"/>
      <c r="CV1187" s="37"/>
      <c r="CW1187" s="37"/>
      <c r="CX1187" s="37"/>
      <c r="CY1187" s="37"/>
      <c r="CZ1187" s="37"/>
      <c r="DA1187" s="37"/>
      <c r="DB1187" s="37"/>
      <c r="DC1187" s="37"/>
      <c r="DD1187" s="37"/>
      <c r="DE1187" s="37"/>
      <c r="DF1187" s="37"/>
      <c r="DG1187" s="37"/>
      <c r="DH1187" s="37"/>
      <c r="DI1187" s="37"/>
      <c r="DJ1187" s="37"/>
      <c r="DK1187" s="37"/>
      <c r="DL1187" s="37"/>
      <c r="DM1187" s="37"/>
      <c r="DN1187" s="37"/>
      <c r="DO1187" s="37"/>
      <c r="DP1187" s="37"/>
      <c r="DQ1187" s="37"/>
      <c r="DR1187" s="37"/>
      <c r="DS1187" s="37"/>
      <c r="DT1187" s="37"/>
      <c r="DU1187" s="37"/>
      <c r="DV1187" s="37"/>
      <c r="DW1187" s="37"/>
      <c r="DX1187" s="37"/>
      <c r="DY1187" s="37"/>
      <c r="DZ1187" s="37"/>
      <c r="EA1187" s="37"/>
      <c r="EB1187" s="37"/>
      <c r="EC1187" s="37"/>
      <c r="ED1187" s="37"/>
      <c r="EE1187" s="37"/>
      <c r="EF1187" s="37"/>
      <c r="EG1187" s="37"/>
      <c r="EH1187" s="37"/>
      <c r="EI1187" s="37"/>
      <c r="EJ1187" s="37"/>
      <c r="EK1187" s="37"/>
      <c r="EL1187" s="37"/>
      <c r="EM1187" s="37"/>
      <c r="EN1187" s="37"/>
      <c r="EO1187" s="37"/>
      <c r="EP1187" s="37"/>
      <c r="EQ1187" s="37"/>
      <c r="ER1187" s="37"/>
      <c r="ES1187" s="37"/>
      <c r="ET1187" s="37"/>
      <c r="EU1187" s="37"/>
      <c r="EV1187" s="37"/>
      <c r="EW1187" s="37"/>
      <c r="EX1187" s="37"/>
      <c r="EY1187" s="37"/>
      <c r="EZ1187" s="37"/>
      <c r="FA1187" s="37"/>
      <c r="FB1187" s="37"/>
      <c r="FC1187" s="37"/>
      <c r="FD1187" s="37"/>
      <c r="FE1187" s="37"/>
      <c r="FF1187" s="37"/>
      <c r="FG1187" s="37"/>
      <c r="FH1187" s="37"/>
      <c r="FI1187" s="37"/>
      <c r="FJ1187" s="37"/>
      <c r="FK1187" s="37"/>
      <c r="FL1187" s="37"/>
      <c r="FM1187" s="37"/>
      <c r="FN1187" s="37"/>
      <c r="FO1187" s="37"/>
      <c r="FP1187" s="37"/>
      <c r="FQ1187" s="37"/>
      <c r="FR1187" s="37"/>
      <c r="FS1187" s="37"/>
      <c r="FT1187" s="37"/>
      <c r="FU1187" s="37"/>
      <c r="FV1187" s="37"/>
      <c r="FW1187" s="37"/>
      <c r="FX1187" s="37"/>
      <c r="FY1187" s="37"/>
      <c r="FZ1187" s="37"/>
      <c r="GA1187" s="37"/>
      <c r="GB1187" s="37"/>
      <c r="GC1187" s="37"/>
      <c r="GD1187" s="37"/>
      <c r="GE1187" s="37"/>
      <c r="GF1187" s="37"/>
      <c r="GG1187" s="37"/>
      <c r="GH1187" s="37"/>
      <c r="GI1187" s="37"/>
      <c r="GJ1187" s="37"/>
      <c r="GK1187" s="37"/>
      <c r="GL1187" s="37"/>
      <c r="GM1187" s="37"/>
      <c r="GN1187" s="37"/>
      <c r="GO1187" s="37"/>
      <c r="GP1187" s="37"/>
      <c r="GQ1187" s="37"/>
      <c r="GR1187" s="37"/>
      <c r="GS1187" s="37"/>
      <c r="GT1187" s="37"/>
      <c r="GU1187" s="37"/>
      <c r="GV1187" s="37"/>
      <c r="GW1187" s="37"/>
      <c r="GX1187" s="37"/>
      <c r="GY1187" s="37"/>
      <c r="GZ1187" s="37"/>
      <c r="HA1187" s="37"/>
    </row>
    <row r="1188" spans="1:209" s="39" customFormat="1" x14ac:dyDescent="0.25">
      <c r="A1188" s="50"/>
      <c r="B1188" s="124"/>
      <c r="C1188" s="125"/>
      <c r="D1188" s="20"/>
      <c r="E1188" s="20"/>
      <c r="F1188" s="20"/>
      <c r="G1188" s="37"/>
      <c r="H1188" s="37"/>
      <c r="I1188" s="37"/>
      <c r="J1188" s="37"/>
      <c r="K1188" s="37"/>
      <c r="L1188" s="37"/>
      <c r="M1188" s="37"/>
      <c r="N1188" s="37"/>
      <c r="O1188" s="37"/>
      <c r="P1188" s="37"/>
      <c r="Q1188" s="37"/>
      <c r="R1188" s="37"/>
      <c r="S1188" s="37"/>
      <c r="T1188" s="37"/>
      <c r="U1188" s="37"/>
      <c r="V1188" s="37"/>
      <c r="W1188" s="37"/>
      <c r="X1188" s="37"/>
      <c r="Y1188" s="37"/>
      <c r="Z1188" s="37"/>
      <c r="AA1188" s="37"/>
      <c r="AB1188" s="37"/>
      <c r="AC1188" s="37"/>
      <c r="AD1188" s="37"/>
      <c r="AE1188" s="37"/>
      <c r="AF1188" s="37"/>
      <c r="AG1188" s="37"/>
      <c r="AH1188" s="37"/>
      <c r="AI1188" s="37"/>
      <c r="AJ1188" s="37"/>
      <c r="AK1188" s="37"/>
      <c r="AL1188" s="37"/>
      <c r="AM1188" s="37"/>
      <c r="AN1188" s="37"/>
      <c r="AO1188" s="37"/>
      <c r="AP1188" s="37"/>
      <c r="AQ1188" s="37"/>
      <c r="AR1188" s="37"/>
      <c r="AS1188" s="37"/>
      <c r="AT1188" s="37"/>
      <c r="AU1188" s="37"/>
      <c r="AV1188" s="37"/>
      <c r="AW1188" s="37"/>
      <c r="AX1188" s="37"/>
      <c r="AY1188" s="37"/>
      <c r="AZ1188" s="37"/>
      <c r="BA1188" s="37"/>
      <c r="BB1188" s="37"/>
      <c r="BC1188" s="37"/>
      <c r="BD1188" s="37"/>
      <c r="BE1188" s="37"/>
      <c r="BF1188" s="37"/>
      <c r="BG1188" s="37"/>
      <c r="BH1188" s="37"/>
      <c r="BI1188" s="37"/>
      <c r="BJ1188" s="37"/>
      <c r="BK1188" s="37"/>
      <c r="BL1188" s="37"/>
      <c r="BM1188" s="37"/>
      <c r="BN1188" s="37"/>
      <c r="BO1188" s="37"/>
      <c r="BP1188" s="37"/>
      <c r="BQ1188" s="37"/>
      <c r="BR1188" s="37"/>
      <c r="BS1188" s="37"/>
      <c r="BT1188" s="37"/>
      <c r="BU1188" s="37"/>
      <c r="BV1188" s="37"/>
      <c r="BW1188" s="37"/>
      <c r="BX1188" s="37"/>
      <c r="BY1188" s="37"/>
      <c r="BZ1188" s="37"/>
      <c r="CA1188" s="37"/>
      <c r="CB1188" s="37"/>
      <c r="CC1188" s="37"/>
      <c r="CD1188" s="37"/>
      <c r="CE1188" s="37"/>
      <c r="CF1188" s="37"/>
      <c r="CG1188" s="37"/>
      <c r="CH1188" s="37"/>
      <c r="CI1188" s="37"/>
      <c r="CJ1188" s="37"/>
      <c r="CK1188" s="37"/>
      <c r="CL1188" s="37"/>
      <c r="CM1188" s="37"/>
      <c r="CN1188" s="37"/>
      <c r="CO1188" s="37"/>
      <c r="CP1188" s="37"/>
      <c r="CQ1188" s="37"/>
      <c r="CR1188" s="37"/>
      <c r="CS1188" s="37"/>
      <c r="CT1188" s="37"/>
      <c r="CU1188" s="37"/>
      <c r="CV1188" s="37"/>
      <c r="CW1188" s="37"/>
      <c r="CX1188" s="37"/>
      <c r="CY1188" s="37"/>
      <c r="CZ1188" s="37"/>
      <c r="DA1188" s="37"/>
      <c r="DB1188" s="37"/>
      <c r="DC1188" s="37"/>
      <c r="DD1188" s="37"/>
      <c r="DE1188" s="37"/>
      <c r="DF1188" s="37"/>
      <c r="DG1188" s="37"/>
      <c r="DH1188" s="37"/>
      <c r="DI1188" s="37"/>
      <c r="DJ1188" s="37"/>
      <c r="DK1188" s="37"/>
      <c r="DL1188" s="37"/>
      <c r="DM1188" s="37"/>
      <c r="DN1188" s="37"/>
      <c r="DO1188" s="37"/>
      <c r="DP1188" s="37"/>
      <c r="DQ1188" s="37"/>
      <c r="DR1188" s="37"/>
      <c r="DS1188" s="37"/>
      <c r="DT1188" s="37"/>
      <c r="DU1188" s="37"/>
      <c r="DV1188" s="37"/>
      <c r="DW1188" s="37"/>
      <c r="DX1188" s="37"/>
      <c r="DY1188" s="37"/>
      <c r="DZ1188" s="37"/>
      <c r="EA1188" s="37"/>
      <c r="EB1188" s="37"/>
      <c r="EC1188" s="37"/>
      <c r="ED1188" s="37"/>
      <c r="EE1188" s="37"/>
      <c r="EF1188" s="37"/>
      <c r="EG1188" s="37"/>
      <c r="EH1188" s="37"/>
      <c r="EI1188" s="37"/>
      <c r="EJ1188" s="37"/>
      <c r="EK1188" s="37"/>
      <c r="EL1188" s="37"/>
      <c r="EM1188" s="37"/>
      <c r="EN1188" s="37"/>
      <c r="EO1188" s="37"/>
      <c r="EP1188" s="37"/>
      <c r="EQ1188" s="37"/>
      <c r="ER1188" s="37"/>
      <c r="ES1188" s="37"/>
      <c r="ET1188" s="37"/>
      <c r="EU1188" s="37"/>
      <c r="EV1188" s="37"/>
      <c r="EW1188" s="37"/>
      <c r="EX1188" s="37"/>
      <c r="EY1188" s="37"/>
      <c r="EZ1188" s="37"/>
      <c r="FA1188" s="37"/>
      <c r="FB1188" s="37"/>
      <c r="FC1188" s="37"/>
      <c r="FD1188" s="37"/>
      <c r="FE1188" s="37"/>
      <c r="FF1188" s="37"/>
      <c r="FG1188" s="37"/>
      <c r="FH1188" s="37"/>
      <c r="FI1188" s="37"/>
      <c r="FJ1188" s="37"/>
      <c r="FK1188" s="37"/>
      <c r="FL1188" s="37"/>
      <c r="FM1188" s="37"/>
      <c r="FN1188" s="37"/>
      <c r="FO1188" s="37"/>
      <c r="FP1188" s="37"/>
      <c r="FQ1188" s="37"/>
      <c r="FR1188" s="37"/>
      <c r="FS1188" s="37"/>
      <c r="FT1188" s="37"/>
      <c r="FU1188" s="37"/>
      <c r="FV1188" s="37"/>
      <c r="FW1188" s="37"/>
      <c r="FX1188" s="37"/>
      <c r="FY1188" s="37"/>
      <c r="FZ1188" s="37"/>
      <c r="GA1188" s="37"/>
      <c r="GB1188" s="37"/>
      <c r="GC1188" s="37"/>
      <c r="GD1188" s="37"/>
      <c r="GE1188" s="37"/>
      <c r="GF1188" s="37"/>
      <c r="GG1188" s="37"/>
      <c r="GH1188" s="37"/>
      <c r="GI1188" s="37"/>
      <c r="GJ1188" s="37"/>
      <c r="GK1188" s="37"/>
      <c r="GL1188" s="37"/>
      <c r="GM1188" s="37"/>
      <c r="GN1188" s="37"/>
      <c r="GO1188" s="37"/>
      <c r="GP1188" s="37"/>
      <c r="GQ1188" s="37"/>
      <c r="GR1188" s="37"/>
      <c r="GS1188" s="37"/>
      <c r="GT1188" s="37"/>
      <c r="GU1188" s="37"/>
      <c r="GV1188" s="37"/>
      <c r="GW1188" s="37"/>
      <c r="GX1188" s="37"/>
      <c r="GY1188" s="37"/>
      <c r="GZ1188" s="37"/>
      <c r="HA1188" s="37"/>
    </row>
    <row r="1189" spans="1:209" s="39" customFormat="1" x14ac:dyDescent="0.25">
      <c r="A1189" s="50"/>
      <c r="B1189" s="124"/>
      <c r="C1189" s="125"/>
      <c r="D1189" s="20"/>
      <c r="E1189" s="20"/>
      <c r="F1189" s="20"/>
      <c r="G1189" s="37"/>
      <c r="H1189" s="37"/>
      <c r="I1189" s="37"/>
      <c r="J1189" s="37"/>
      <c r="K1189" s="37"/>
      <c r="L1189" s="37"/>
      <c r="M1189" s="37"/>
      <c r="N1189" s="37"/>
      <c r="O1189" s="37"/>
      <c r="P1189" s="37"/>
      <c r="Q1189" s="37"/>
      <c r="R1189" s="37"/>
      <c r="S1189" s="37"/>
      <c r="T1189" s="37"/>
      <c r="U1189" s="37"/>
      <c r="V1189" s="37"/>
      <c r="W1189" s="37"/>
      <c r="X1189" s="37"/>
      <c r="Y1189" s="37"/>
      <c r="Z1189" s="37"/>
      <c r="AA1189" s="37"/>
      <c r="AB1189" s="37"/>
      <c r="AC1189" s="37"/>
      <c r="AD1189" s="37"/>
      <c r="AE1189" s="37"/>
      <c r="AF1189" s="37"/>
      <c r="AG1189" s="37"/>
      <c r="AH1189" s="37"/>
      <c r="AI1189" s="37"/>
      <c r="AJ1189" s="37"/>
      <c r="AK1189" s="37"/>
      <c r="AL1189" s="37"/>
      <c r="AM1189" s="37"/>
      <c r="AN1189" s="37"/>
      <c r="AO1189" s="37"/>
      <c r="AP1189" s="37"/>
      <c r="AQ1189" s="37"/>
      <c r="AR1189" s="37"/>
      <c r="AS1189" s="37"/>
      <c r="AT1189" s="37"/>
      <c r="AU1189" s="37"/>
      <c r="AV1189" s="37"/>
      <c r="AW1189" s="37"/>
      <c r="AX1189" s="37"/>
      <c r="AY1189" s="37"/>
      <c r="AZ1189" s="37"/>
      <c r="BA1189" s="37"/>
      <c r="BB1189" s="37"/>
      <c r="BC1189" s="37"/>
      <c r="BD1189" s="37"/>
      <c r="BE1189" s="37"/>
      <c r="BF1189" s="37"/>
      <c r="BG1189" s="37"/>
      <c r="BH1189" s="37"/>
      <c r="BI1189" s="37"/>
      <c r="BJ1189" s="37"/>
      <c r="BK1189" s="37"/>
      <c r="BL1189" s="37"/>
      <c r="BM1189" s="37"/>
      <c r="BN1189" s="37"/>
      <c r="BO1189" s="37"/>
      <c r="BP1189" s="37"/>
      <c r="BQ1189" s="37"/>
      <c r="BR1189" s="37"/>
      <c r="BS1189" s="37"/>
      <c r="BT1189" s="37"/>
      <c r="BU1189" s="37"/>
      <c r="BV1189" s="37"/>
      <c r="BW1189" s="37"/>
      <c r="BX1189" s="37"/>
      <c r="BY1189" s="37"/>
      <c r="BZ1189" s="37"/>
      <c r="CA1189" s="37"/>
      <c r="CB1189" s="37"/>
      <c r="CC1189" s="37"/>
      <c r="CD1189" s="37"/>
      <c r="CE1189" s="37"/>
      <c r="CF1189" s="37"/>
      <c r="CG1189" s="37"/>
      <c r="CH1189" s="37"/>
      <c r="CI1189" s="37"/>
      <c r="CJ1189" s="37"/>
      <c r="CK1189" s="37"/>
      <c r="CL1189" s="37"/>
      <c r="CM1189" s="37"/>
      <c r="CN1189" s="37"/>
      <c r="CO1189" s="37"/>
      <c r="CP1189" s="37"/>
      <c r="CQ1189" s="37"/>
      <c r="CR1189" s="37"/>
      <c r="CS1189" s="37"/>
      <c r="CT1189" s="37"/>
      <c r="CU1189" s="37"/>
      <c r="CV1189" s="37"/>
      <c r="CW1189" s="37"/>
      <c r="CX1189" s="37"/>
      <c r="CY1189" s="37"/>
      <c r="CZ1189" s="37"/>
      <c r="DA1189" s="37"/>
      <c r="DB1189" s="37"/>
      <c r="DC1189" s="37"/>
      <c r="DD1189" s="37"/>
      <c r="DE1189" s="37"/>
      <c r="DF1189" s="37"/>
      <c r="DG1189" s="37"/>
      <c r="DH1189" s="37"/>
      <c r="DI1189" s="37"/>
      <c r="DJ1189" s="37"/>
      <c r="DK1189" s="37"/>
      <c r="DL1189" s="37"/>
      <c r="DM1189" s="37"/>
      <c r="DN1189" s="37"/>
      <c r="DO1189" s="37"/>
      <c r="DP1189" s="37"/>
      <c r="DQ1189" s="37"/>
      <c r="DR1189" s="37"/>
      <c r="DS1189" s="37"/>
      <c r="DT1189" s="37"/>
      <c r="DU1189" s="37"/>
      <c r="DV1189" s="37"/>
      <c r="DW1189" s="37"/>
      <c r="DX1189" s="37"/>
      <c r="DY1189" s="37"/>
      <c r="DZ1189" s="37"/>
      <c r="EA1189" s="37"/>
      <c r="EB1189" s="37"/>
      <c r="EC1189" s="37"/>
      <c r="ED1189" s="37"/>
      <c r="EE1189" s="37"/>
      <c r="EF1189" s="37"/>
      <c r="EG1189" s="37"/>
      <c r="EH1189" s="37"/>
      <c r="EI1189" s="37"/>
      <c r="EJ1189" s="37"/>
      <c r="EK1189" s="37"/>
      <c r="EL1189" s="37"/>
      <c r="EM1189" s="37"/>
      <c r="EN1189" s="37"/>
      <c r="EO1189" s="37"/>
      <c r="EP1189" s="37"/>
      <c r="EQ1189" s="37"/>
      <c r="ER1189" s="37"/>
      <c r="ES1189" s="37"/>
      <c r="ET1189" s="37"/>
      <c r="EU1189" s="37"/>
      <c r="EV1189" s="37"/>
      <c r="EW1189" s="37"/>
      <c r="EX1189" s="37"/>
      <c r="EY1189" s="37"/>
      <c r="EZ1189" s="37"/>
      <c r="FA1189" s="37"/>
      <c r="FB1189" s="37"/>
      <c r="FC1189" s="37"/>
      <c r="FD1189" s="37"/>
      <c r="FE1189" s="37"/>
      <c r="FF1189" s="37"/>
      <c r="FG1189" s="37"/>
      <c r="FH1189" s="37"/>
      <c r="FI1189" s="37"/>
      <c r="FJ1189" s="37"/>
      <c r="FK1189" s="37"/>
      <c r="FL1189" s="37"/>
      <c r="FM1189" s="37"/>
      <c r="FN1189" s="37"/>
      <c r="FO1189" s="37"/>
      <c r="FP1189" s="37"/>
      <c r="FQ1189" s="37"/>
      <c r="FR1189" s="37"/>
      <c r="FS1189" s="37"/>
      <c r="FT1189" s="37"/>
      <c r="FU1189" s="37"/>
      <c r="FV1189" s="37"/>
      <c r="FW1189" s="37"/>
      <c r="FX1189" s="37"/>
      <c r="FY1189" s="37"/>
      <c r="FZ1189" s="37"/>
      <c r="GA1189" s="37"/>
      <c r="GB1189" s="37"/>
      <c r="GC1189" s="37"/>
      <c r="GD1189" s="37"/>
      <c r="GE1189" s="37"/>
      <c r="GF1189" s="37"/>
      <c r="GG1189" s="37"/>
      <c r="GH1189" s="37"/>
      <c r="GI1189" s="37"/>
      <c r="GJ1189" s="37"/>
      <c r="GK1189" s="37"/>
      <c r="GL1189" s="37"/>
      <c r="GM1189" s="37"/>
      <c r="GN1189" s="37"/>
      <c r="GO1189" s="37"/>
      <c r="GP1189" s="37"/>
      <c r="GQ1189" s="37"/>
      <c r="GR1189" s="37"/>
      <c r="GS1189" s="37"/>
      <c r="GT1189" s="37"/>
      <c r="GU1189" s="37"/>
      <c r="GV1189" s="37"/>
      <c r="GW1189" s="37"/>
      <c r="GX1189" s="37"/>
      <c r="GY1189" s="37"/>
      <c r="GZ1189" s="37"/>
      <c r="HA1189" s="37"/>
    </row>
    <row r="1190" spans="1:209" s="39" customFormat="1" x14ac:dyDescent="0.25">
      <c r="A1190" s="50"/>
      <c r="B1190" s="124"/>
      <c r="C1190" s="125"/>
      <c r="D1190" s="20"/>
      <c r="E1190" s="20"/>
      <c r="F1190" s="20"/>
      <c r="G1190" s="37"/>
      <c r="H1190" s="37"/>
      <c r="I1190" s="37"/>
      <c r="J1190" s="37"/>
      <c r="K1190" s="37"/>
      <c r="L1190" s="37"/>
      <c r="M1190" s="37"/>
      <c r="N1190" s="37"/>
      <c r="O1190" s="37"/>
      <c r="P1190" s="37"/>
      <c r="Q1190" s="37"/>
      <c r="R1190" s="37"/>
      <c r="S1190" s="37"/>
      <c r="T1190" s="37"/>
      <c r="U1190" s="37"/>
      <c r="V1190" s="37"/>
      <c r="W1190" s="37"/>
      <c r="X1190" s="37"/>
      <c r="Y1190" s="37"/>
      <c r="Z1190" s="37"/>
      <c r="AA1190" s="37"/>
      <c r="AB1190" s="37"/>
      <c r="AC1190" s="37"/>
      <c r="AD1190" s="37"/>
      <c r="AE1190" s="37"/>
      <c r="AF1190" s="37"/>
      <c r="AG1190" s="37"/>
      <c r="AH1190" s="37"/>
      <c r="AI1190" s="37"/>
      <c r="AJ1190" s="37"/>
      <c r="AK1190" s="37"/>
      <c r="AL1190" s="37"/>
      <c r="AM1190" s="37"/>
      <c r="AN1190" s="37"/>
      <c r="AO1190" s="37"/>
      <c r="AP1190" s="37"/>
      <c r="AQ1190" s="37"/>
      <c r="AR1190" s="37"/>
      <c r="AS1190" s="37"/>
      <c r="AT1190" s="37"/>
      <c r="AU1190" s="37"/>
      <c r="AV1190" s="37"/>
      <c r="AW1190" s="37"/>
      <c r="AX1190" s="37"/>
      <c r="AY1190" s="37"/>
      <c r="AZ1190" s="37"/>
      <c r="BA1190" s="37"/>
      <c r="BB1190" s="37"/>
      <c r="BC1190" s="37"/>
      <c r="BD1190" s="37"/>
      <c r="BE1190" s="37"/>
      <c r="BF1190" s="37"/>
      <c r="BG1190" s="37"/>
      <c r="BH1190" s="37"/>
      <c r="BI1190" s="37"/>
      <c r="BJ1190" s="37"/>
      <c r="BK1190" s="37"/>
      <c r="BL1190" s="37"/>
      <c r="BM1190" s="37"/>
      <c r="BN1190" s="37"/>
      <c r="BO1190" s="37"/>
      <c r="BP1190" s="37"/>
      <c r="BQ1190" s="37"/>
      <c r="BR1190" s="37"/>
      <c r="BS1190" s="37"/>
      <c r="BT1190" s="37"/>
      <c r="BU1190" s="37"/>
      <c r="BV1190" s="37"/>
      <c r="BW1190" s="37"/>
      <c r="BX1190" s="37"/>
      <c r="BY1190" s="37"/>
      <c r="BZ1190" s="37"/>
      <c r="CA1190" s="37"/>
      <c r="CB1190" s="37"/>
      <c r="CC1190" s="37"/>
      <c r="CD1190" s="37"/>
      <c r="CE1190" s="37"/>
      <c r="CF1190" s="37"/>
      <c r="CG1190" s="37"/>
      <c r="CH1190" s="37"/>
      <c r="CI1190" s="37"/>
      <c r="CJ1190" s="37"/>
      <c r="CK1190" s="37"/>
      <c r="CL1190" s="37"/>
      <c r="CM1190" s="37"/>
      <c r="CN1190" s="37"/>
      <c r="CO1190" s="37"/>
      <c r="CP1190" s="37"/>
      <c r="CQ1190" s="37"/>
      <c r="CR1190" s="37"/>
      <c r="CS1190" s="37"/>
      <c r="CT1190" s="37"/>
      <c r="CU1190" s="37"/>
      <c r="CV1190" s="37"/>
      <c r="CW1190" s="37"/>
      <c r="CX1190" s="37"/>
      <c r="CY1190" s="37"/>
      <c r="CZ1190" s="37"/>
      <c r="DA1190" s="37"/>
      <c r="DB1190" s="37"/>
      <c r="DC1190" s="37"/>
      <c r="DD1190" s="37"/>
      <c r="DE1190" s="37"/>
      <c r="DF1190" s="37"/>
      <c r="DG1190" s="37"/>
      <c r="DH1190" s="37"/>
      <c r="DI1190" s="37"/>
      <c r="DJ1190" s="37"/>
      <c r="DK1190" s="37"/>
      <c r="DL1190" s="37"/>
      <c r="DM1190" s="37"/>
      <c r="DN1190" s="37"/>
      <c r="DO1190" s="37"/>
      <c r="DP1190" s="37"/>
      <c r="DQ1190" s="37"/>
      <c r="DR1190" s="37"/>
      <c r="DS1190" s="37"/>
      <c r="DT1190" s="37"/>
      <c r="DU1190" s="37"/>
      <c r="DV1190" s="37"/>
      <c r="DW1190" s="37"/>
      <c r="DX1190" s="37"/>
      <c r="DY1190" s="37"/>
      <c r="DZ1190" s="37"/>
      <c r="EA1190" s="37"/>
      <c r="EB1190" s="37"/>
      <c r="EC1190" s="37"/>
      <c r="ED1190" s="37"/>
      <c r="EE1190" s="37"/>
      <c r="EF1190" s="37"/>
      <c r="EG1190" s="37"/>
      <c r="EH1190" s="37"/>
      <c r="EI1190" s="37"/>
      <c r="EJ1190" s="37"/>
      <c r="EK1190" s="37"/>
      <c r="EL1190" s="37"/>
      <c r="EM1190" s="37"/>
      <c r="EN1190" s="37"/>
      <c r="EO1190" s="37"/>
      <c r="EP1190" s="37"/>
      <c r="EQ1190" s="37"/>
      <c r="ER1190" s="37"/>
      <c r="ES1190" s="37"/>
      <c r="ET1190" s="37"/>
      <c r="EU1190" s="37"/>
      <c r="EV1190" s="37"/>
      <c r="EW1190" s="37"/>
      <c r="EX1190" s="37"/>
      <c r="EY1190" s="37"/>
      <c r="EZ1190" s="37"/>
      <c r="FA1190" s="37"/>
      <c r="FB1190" s="37"/>
      <c r="FC1190" s="37"/>
      <c r="FD1190" s="37"/>
      <c r="FE1190" s="37"/>
      <c r="FF1190" s="37"/>
      <c r="FG1190" s="37"/>
      <c r="FH1190" s="37"/>
      <c r="FI1190" s="37"/>
      <c r="FJ1190" s="37"/>
      <c r="FK1190" s="37"/>
      <c r="FL1190" s="37"/>
      <c r="FM1190" s="37"/>
      <c r="FN1190" s="37"/>
      <c r="FO1190" s="37"/>
      <c r="FP1190" s="37"/>
      <c r="FQ1190" s="37"/>
      <c r="FR1190" s="37"/>
      <c r="FS1190" s="37"/>
      <c r="FT1190" s="37"/>
      <c r="FU1190" s="37"/>
      <c r="FV1190" s="37"/>
      <c r="FW1190" s="37"/>
      <c r="FX1190" s="37"/>
      <c r="FY1190" s="37"/>
      <c r="FZ1190" s="37"/>
      <c r="GA1190" s="37"/>
      <c r="GB1190" s="37"/>
      <c r="GC1190" s="37"/>
      <c r="GD1190" s="37"/>
      <c r="GE1190" s="37"/>
      <c r="GF1190" s="37"/>
      <c r="GG1190" s="37"/>
      <c r="GH1190" s="37"/>
      <c r="GI1190" s="37"/>
      <c r="GJ1190" s="37"/>
      <c r="GK1190" s="37"/>
      <c r="GL1190" s="37"/>
      <c r="GM1190" s="37"/>
      <c r="GN1190" s="37"/>
      <c r="GO1190" s="37"/>
      <c r="GP1190" s="37"/>
      <c r="GQ1190" s="37"/>
      <c r="GR1190" s="37"/>
      <c r="GS1190" s="37"/>
      <c r="GT1190" s="37"/>
      <c r="GU1190" s="37"/>
      <c r="GV1190" s="37"/>
      <c r="GW1190" s="37"/>
      <c r="GX1190" s="37"/>
      <c r="GY1190" s="37"/>
      <c r="GZ1190" s="37"/>
      <c r="HA1190" s="37"/>
    </row>
    <row r="1191" spans="1:209" s="39" customFormat="1" x14ac:dyDescent="0.25">
      <c r="A1191" s="50"/>
      <c r="B1191" s="124"/>
      <c r="C1191" s="125"/>
      <c r="D1191" s="20"/>
      <c r="E1191" s="20"/>
      <c r="F1191" s="20"/>
      <c r="G1191" s="37"/>
      <c r="H1191" s="37"/>
      <c r="I1191" s="37"/>
      <c r="J1191" s="37"/>
      <c r="K1191" s="37"/>
      <c r="L1191" s="37"/>
      <c r="M1191" s="37"/>
      <c r="N1191" s="37"/>
      <c r="O1191" s="37"/>
      <c r="P1191" s="37"/>
      <c r="Q1191" s="37"/>
      <c r="R1191" s="37"/>
      <c r="S1191" s="37"/>
      <c r="T1191" s="37"/>
      <c r="U1191" s="37"/>
      <c r="V1191" s="37"/>
      <c r="W1191" s="37"/>
      <c r="X1191" s="37"/>
      <c r="Y1191" s="37"/>
      <c r="Z1191" s="37"/>
      <c r="AA1191" s="37"/>
      <c r="AB1191" s="37"/>
      <c r="AC1191" s="37"/>
      <c r="AD1191" s="37"/>
      <c r="AE1191" s="37"/>
      <c r="AF1191" s="37"/>
      <c r="AG1191" s="37"/>
      <c r="AH1191" s="37"/>
      <c r="AI1191" s="37"/>
      <c r="AJ1191" s="37"/>
      <c r="AK1191" s="37"/>
      <c r="AL1191" s="37"/>
      <c r="AM1191" s="37"/>
      <c r="AN1191" s="37"/>
      <c r="AO1191" s="37"/>
      <c r="AP1191" s="37"/>
      <c r="AQ1191" s="37"/>
      <c r="AR1191" s="37"/>
      <c r="AS1191" s="37"/>
      <c r="AT1191" s="37"/>
      <c r="AU1191" s="37"/>
      <c r="AV1191" s="37"/>
      <c r="AW1191" s="37"/>
      <c r="AX1191" s="37"/>
      <c r="AY1191" s="37"/>
      <c r="AZ1191" s="37"/>
      <c r="BA1191" s="37"/>
      <c r="BB1191" s="37"/>
      <c r="BC1191" s="37"/>
      <c r="BD1191" s="37"/>
      <c r="BE1191" s="37"/>
      <c r="BF1191" s="37"/>
      <c r="BG1191" s="37"/>
      <c r="BH1191" s="37"/>
      <c r="BI1191" s="37"/>
      <c r="BJ1191" s="37"/>
      <c r="BK1191" s="37"/>
      <c r="BL1191" s="37"/>
      <c r="BM1191" s="37"/>
      <c r="BN1191" s="37"/>
      <c r="BO1191" s="37"/>
      <c r="BP1191" s="37"/>
      <c r="BQ1191" s="37"/>
      <c r="BR1191" s="37"/>
      <c r="BS1191" s="37"/>
      <c r="BT1191" s="37"/>
      <c r="BU1191" s="37"/>
      <c r="BV1191" s="37"/>
      <c r="BW1191" s="37"/>
      <c r="BX1191" s="37"/>
      <c r="BY1191" s="37"/>
      <c r="BZ1191" s="37"/>
      <c r="CA1191" s="37"/>
      <c r="CB1191" s="37"/>
      <c r="CC1191" s="37"/>
      <c r="CD1191" s="37"/>
      <c r="CE1191" s="37"/>
      <c r="CF1191" s="37"/>
      <c r="CG1191" s="37"/>
      <c r="CH1191" s="37"/>
      <c r="CI1191" s="37"/>
      <c r="CJ1191" s="37"/>
      <c r="CK1191" s="37"/>
      <c r="CL1191" s="37"/>
      <c r="CM1191" s="37"/>
      <c r="CN1191" s="37"/>
      <c r="CO1191" s="37"/>
      <c r="CP1191" s="37"/>
      <c r="CQ1191" s="37"/>
      <c r="CR1191" s="37"/>
      <c r="CS1191" s="37"/>
      <c r="CT1191" s="37"/>
      <c r="CU1191" s="37"/>
      <c r="CV1191" s="37"/>
      <c r="CW1191" s="37"/>
      <c r="CX1191" s="37"/>
      <c r="CY1191" s="37"/>
      <c r="CZ1191" s="37"/>
      <c r="DA1191" s="37"/>
      <c r="DB1191" s="37"/>
      <c r="DC1191" s="37"/>
      <c r="DD1191" s="37"/>
      <c r="DE1191" s="37"/>
      <c r="DF1191" s="37"/>
      <c r="DG1191" s="37"/>
      <c r="DH1191" s="37"/>
      <c r="DI1191" s="37"/>
      <c r="DJ1191" s="37"/>
      <c r="DK1191" s="37"/>
      <c r="DL1191" s="37"/>
      <c r="DM1191" s="37"/>
      <c r="DN1191" s="37"/>
      <c r="DO1191" s="37"/>
      <c r="DP1191" s="37"/>
      <c r="DQ1191" s="37"/>
      <c r="DR1191" s="37"/>
      <c r="DS1191" s="37"/>
      <c r="DT1191" s="37"/>
      <c r="DU1191" s="37"/>
      <c r="DV1191" s="37"/>
      <c r="DW1191" s="37"/>
      <c r="DX1191" s="37"/>
      <c r="DY1191" s="37"/>
      <c r="DZ1191" s="37"/>
      <c r="EA1191" s="37"/>
      <c r="EB1191" s="37"/>
      <c r="EC1191" s="37"/>
      <c r="ED1191" s="37"/>
      <c r="EE1191" s="37"/>
      <c r="EF1191" s="37"/>
      <c r="EG1191" s="37"/>
      <c r="EH1191" s="37"/>
      <c r="EI1191" s="37"/>
      <c r="EJ1191" s="37"/>
      <c r="EK1191" s="37"/>
      <c r="EL1191" s="37"/>
      <c r="EM1191" s="37"/>
      <c r="EN1191" s="37"/>
      <c r="EO1191" s="37"/>
      <c r="EP1191" s="37"/>
      <c r="EQ1191" s="37"/>
      <c r="ER1191" s="37"/>
      <c r="ES1191" s="37"/>
      <c r="ET1191" s="37"/>
      <c r="EU1191" s="37"/>
      <c r="EV1191" s="37"/>
      <c r="EW1191" s="37"/>
      <c r="EX1191" s="37"/>
      <c r="EY1191" s="37"/>
      <c r="EZ1191" s="37"/>
      <c r="FA1191" s="37"/>
      <c r="FB1191" s="37"/>
      <c r="FC1191" s="37"/>
      <c r="FD1191" s="37"/>
      <c r="FE1191" s="37"/>
      <c r="FF1191" s="37"/>
      <c r="FG1191" s="37"/>
      <c r="FH1191" s="37"/>
      <c r="FI1191" s="37"/>
      <c r="FJ1191" s="37"/>
      <c r="FK1191" s="37"/>
      <c r="FL1191" s="37"/>
      <c r="FM1191" s="37"/>
      <c r="FN1191" s="37"/>
      <c r="FO1191" s="37"/>
      <c r="FP1191" s="37"/>
      <c r="FQ1191" s="37"/>
      <c r="FR1191" s="37"/>
      <c r="FS1191" s="37"/>
      <c r="FT1191" s="37"/>
      <c r="FU1191" s="37"/>
      <c r="FV1191" s="37"/>
      <c r="FW1191" s="37"/>
      <c r="FX1191" s="37"/>
      <c r="FY1191" s="37"/>
      <c r="FZ1191" s="37"/>
      <c r="GA1191" s="37"/>
      <c r="GB1191" s="37"/>
      <c r="GC1191" s="37"/>
      <c r="GD1191" s="37"/>
      <c r="GE1191" s="37"/>
      <c r="GF1191" s="37"/>
      <c r="GG1191" s="37"/>
      <c r="GH1191" s="37"/>
      <c r="GI1191" s="37"/>
      <c r="GJ1191" s="37"/>
      <c r="GK1191" s="37"/>
      <c r="GL1191" s="37"/>
      <c r="GM1191" s="37"/>
      <c r="GN1191" s="37"/>
      <c r="GO1191" s="37"/>
      <c r="GP1191" s="37"/>
      <c r="GQ1191" s="37"/>
      <c r="GR1191" s="37"/>
      <c r="GS1191" s="37"/>
      <c r="GT1191" s="37"/>
      <c r="GU1191" s="37"/>
      <c r="GV1191" s="37"/>
      <c r="GW1191" s="37"/>
      <c r="GX1191" s="37"/>
      <c r="GY1191" s="37"/>
      <c r="GZ1191" s="37"/>
      <c r="HA1191" s="37"/>
    </row>
    <row r="1192" spans="1:209" s="39" customFormat="1" x14ac:dyDescent="0.25">
      <c r="A1192" s="50"/>
      <c r="B1192" s="124"/>
      <c r="C1192" s="125"/>
      <c r="D1192" s="20"/>
      <c r="E1192" s="20"/>
      <c r="F1192" s="20"/>
      <c r="G1192" s="37"/>
      <c r="H1192" s="37"/>
      <c r="I1192" s="37"/>
      <c r="J1192" s="37"/>
      <c r="K1192" s="37"/>
      <c r="L1192" s="37"/>
      <c r="M1192" s="37"/>
      <c r="N1192" s="37"/>
      <c r="O1192" s="37"/>
      <c r="P1192" s="37"/>
      <c r="Q1192" s="37"/>
      <c r="R1192" s="37"/>
      <c r="S1192" s="37"/>
      <c r="T1192" s="37"/>
      <c r="U1192" s="37"/>
      <c r="V1192" s="37"/>
      <c r="W1192" s="37"/>
      <c r="X1192" s="37"/>
      <c r="Y1192" s="37"/>
      <c r="Z1192" s="37"/>
      <c r="AA1192" s="37"/>
      <c r="AB1192" s="37"/>
      <c r="AC1192" s="37"/>
      <c r="AD1192" s="37"/>
      <c r="AE1192" s="37"/>
      <c r="AF1192" s="37"/>
      <c r="AG1192" s="37"/>
      <c r="AH1192" s="37"/>
      <c r="AI1192" s="37"/>
      <c r="AJ1192" s="37"/>
      <c r="AK1192" s="37"/>
      <c r="AL1192" s="37"/>
      <c r="AM1192" s="37"/>
      <c r="AN1192" s="37"/>
      <c r="AO1192" s="37"/>
      <c r="AP1192" s="37"/>
      <c r="AQ1192" s="37"/>
      <c r="AR1192" s="37"/>
      <c r="AS1192" s="37"/>
      <c r="AT1192" s="37"/>
      <c r="AU1192" s="37"/>
      <c r="AV1192" s="37"/>
      <c r="AW1192" s="37"/>
      <c r="AX1192" s="37"/>
      <c r="AY1192" s="37"/>
      <c r="AZ1192" s="37"/>
      <c r="BA1192" s="37"/>
      <c r="BB1192" s="37"/>
      <c r="BC1192" s="37"/>
      <c r="BD1192" s="37"/>
      <c r="BE1192" s="37"/>
      <c r="BF1192" s="37"/>
      <c r="BG1192" s="37"/>
      <c r="BH1192" s="37"/>
      <c r="BI1192" s="37"/>
      <c r="BJ1192" s="37"/>
      <c r="BK1192" s="37"/>
      <c r="BL1192" s="37"/>
      <c r="BM1192" s="37"/>
      <c r="BN1192" s="37"/>
      <c r="BO1192" s="37"/>
      <c r="BP1192" s="37"/>
      <c r="BQ1192" s="37"/>
      <c r="BR1192" s="37"/>
      <c r="BS1192" s="37"/>
      <c r="BT1192" s="37"/>
      <c r="BU1192" s="37"/>
      <c r="BV1192" s="37"/>
      <c r="BW1192" s="37"/>
      <c r="BX1192" s="37"/>
      <c r="BY1192" s="37"/>
      <c r="BZ1192" s="37"/>
      <c r="CA1192" s="37"/>
      <c r="CB1192" s="37"/>
      <c r="CC1192" s="37"/>
      <c r="CD1192" s="37"/>
      <c r="CE1192" s="37"/>
      <c r="CF1192" s="37"/>
      <c r="CG1192" s="37"/>
      <c r="CH1192" s="37"/>
      <c r="CI1192" s="37"/>
      <c r="CJ1192" s="37"/>
      <c r="CK1192" s="37"/>
      <c r="CL1192" s="37"/>
      <c r="CM1192" s="37"/>
      <c r="CN1192" s="37"/>
      <c r="CO1192" s="37"/>
      <c r="CP1192" s="37"/>
      <c r="CQ1192" s="37"/>
      <c r="CR1192" s="37"/>
      <c r="CS1192" s="37"/>
      <c r="CT1192" s="37"/>
      <c r="CU1192" s="37"/>
      <c r="CV1192" s="37"/>
      <c r="CW1192" s="37"/>
      <c r="CX1192" s="37"/>
      <c r="CY1192" s="37"/>
      <c r="CZ1192" s="37"/>
      <c r="DA1192" s="37"/>
      <c r="DB1192" s="37"/>
      <c r="DC1192" s="37"/>
      <c r="DD1192" s="37"/>
      <c r="DE1192" s="37"/>
      <c r="DF1192" s="37"/>
      <c r="DG1192" s="37"/>
      <c r="DH1192" s="37"/>
      <c r="DI1192" s="37"/>
      <c r="DJ1192" s="37"/>
      <c r="DK1192" s="37"/>
      <c r="DL1192" s="37"/>
      <c r="DM1192" s="37"/>
      <c r="DN1192" s="37"/>
      <c r="DO1192" s="37"/>
      <c r="DP1192" s="37"/>
      <c r="DQ1192" s="37"/>
      <c r="DR1192" s="37"/>
      <c r="DS1192" s="37"/>
      <c r="DT1192" s="37"/>
      <c r="DU1192" s="37"/>
      <c r="DV1192" s="37"/>
      <c r="DW1192" s="37"/>
      <c r="DX1192" s="37"/>
      <c r="DY1192" s="37"/>
      <c r="DZ1192" s="37"/>
      <c r="EA1192" s="37"/>
      <c r="EB1192" s="37"/>
      <c r="EC1192" s="37"/>
      <c r="ED1192" s="37"/>
      <c r="EE1192" s="37"/>
      <c r="EF1192" s="37"/>
      <c r="EG1192" s="37"/>
      <c r="EH1192" s="37"/>
      <c r="EI1192" s="37"/>
      <c r="EJ1192" s="37"/>
      <c r="EK1192" s="37"/>
      <c r="EL1192" s="37"/>
      <c r="EM1192" s="37"/>
      <c r="EN1192" s="37"/>
      <c r="EO1192" s="37"/>
      <c r="EP1192" s="37"/>
      <c r="EQ1192" s="37"/>
      <c r="ER1192" s="37"/>
      <c r="ES1192" s="37"/>
      <c r="ET1192" s="37"/>
      <c r="EU1192" s="37"/>
      <c r="EV1192" s="37"/>
      <c r="EW1192" s="37"/>
      <c r="EX1192" s="37"/>
      <c r="EY1192" s="37"/>
      <c r="EZ1192" s="37"/>
      <c r="FA1192" s="37"/>
      <c r="FB1192" s="37"/>
      <c r="FC1192" s="37"/>
      <c r="FD1192" s="37"/>
      <c r="FE1192" s="37"/>
      <c r="FF1192" s="37"/>
      <c r="FG1192" s="37"/>
      <c r="FH1192" s="37"/>
      <c r="FI1192" s="37"/>
      <c r="FJ1192" s="37"/>
      <c r="FK1192" s="37"/>
      <c r="FL1192" s="37"/>
      <c r="FM1192" s="37"/>
      <c r="FN1192" s="37"/>
      <c r="FO1192" s="37"/>
      <c r="FP1192" s="37"/>
      <c r="FQ1192" s="37"/>
      <c r="FR1192" s="37"/>
      <c r="FS1192" s="37"/>
      <c r="FT1192" s="37"/>
      <c r="FU1192" s="37"/>
      <c r="FV1192" s="37"/>
      <c r="FW1192" s="37"/>
      <c r="FX1192" s="37"/>
      <c r="FY1192" s="37"/>
      <c r="FZ1192" s="37"/>
      <c r="GA1192" s="37"/>
      <c r="GB1192" s="37"/>
      <c r="GC1192" s="37"/>
      <c r="GD1192" s="37"/>
      <c r="GE1192" s="37"/>
      <c r="GF1192" s="37"/>
      <c r="GG1192" s="37"/>
      <c r="GH1192" s="37"/>
      <c r="GI1192" s="37"/>
      <c r="GJ1192" s="37"/>
      <c r="GK1192" s="37"/>
      <c r="GL1192" s="37"/>
      <c r="GM1192" s="37"/>
      <c r="GN1192" s="37"/>
      <c r="GO1192" s="37"/>
      <c r="GP1192" s="37"/>
      <c r="GQ1192" s="37"/>
      <c r="GR1192" s="37"/>
      <c r="GS1192" s="37"/>
      <c r="GT1192" s="37"/>
      <c r="GU1192" s="37"/>
      <c r="GV1192" s="37"/>
      <c r="GW1192" s="37"/>
      <c r="GX1192" s="37"/>
      <c r="GY1192" s="37"/>
      <c r="GZ1192" s="37"/>
      <c r="HA1192" s="37"/>
    </row>
    <row r="1193" spans="1:209" s="39" customFormat="1" x14ac:dyDescent="0.25">
      <c r="A1193" s="50"/>
      <c r="B1193" s="124"/>
      <c r="C1193" s="125"/>
      <c r="D1193" s="20"/>
      <c r="E1193" s="20"/>
      <c r="F1193" s="20"/>
      <c r="G1193" s="37"/>
      <c r="H1193" s="37"/>
      <c r="I1193" s="37"/>
      <c r="J1193" s="37"/>
      <c r="K1193" s="37"/>
      <c r="L1193" s="37"/>
      <c r="M1193" s="37"/>
      <c r="N1193" s="37"/>
      <c r="O1193" s="37"/>
      <c r="P1193" s="37"/>
      <c r="Q1193" s="37"/>
      <c r="R1193" s="37"/>
      <c r="S1193" s="37"/>
      <c r="T1193" s="37"/>
      <c r="U1193" s="37"/>
      <c r="V1193" s="37"/>
      <c r="W1193" s="37"/>
      <c r="X1193" s="37"/>
      <c r="Y1193" s="37"/>
      <c r="Z1193" s="37"/>
      <c r="AA1193" s="37"/>
      <c r="AB1193" s="37"/>
      <c r="AC1193" s="37"/>
      <c r="AD1193" s="37"/>
      <c r="AE1193" s="37"/>
      <c r="AF1193" s="37"/>
      <c r="AG1193" s="37"/>
      <c r="AH1193" s="37"/>
      <c r="AI1193" s="37"/>
      <c r="AJ1193" s="37"/>
      <c r="AK1193" s="37"/>
      <c r="AL1193" s="37"/>
      <c r="AM1193" s="37"/>
      <c r="AN1193" s="37"/>
      <c r="AO1193" s="37"/>
      <c r="AP1193" s="37"/>
      <c r="AQ1193" s="37"/>
      <c r="AR1193" s="37"/>
      <c r="AS1193" s="37"/>
      <c r="AT1193" s="37"/>
      <c r="AU1193" s="37"/>
      <c r="AV1193" s="37"/>
      <c r="AW1193" s="37"/>
      <c r="AX1193" s="37"/>
      <c r="AY1193" s="37"/>
      <c r="AZ1193" s="37"/>
      <c r="BA1193" s="37"/>
      <c r="BB1193" s="37"/>
      <c r="BC1193" s="37"/>
      <c r="BD1193" s="37"/>
      <c r="BE1193" s="37"/>
      <c r="BF1193" s="37"/>
      <c r="BG1193" s="37"/>
      <c r="BH1193" s="37"/>
      <c r="BI1193" s="37"/>
      <c r="BJ1193" s="37"/>
      <c r="BK1193" s="37"/>
      <c r="BL1193" s="37"/>
      <c r="BM1193" s="37"/>
      <c r="BN1193" s="37"/>
      <c r="BO1193" s="37"/>
      <c r="BP1193" s="37"/>
      <c r="BQ1193" s="37"/>
      <c r="BR1193" s="37"/>
      <c r="BS1193" s="37"/>
      <c r="BT1193" s="37"/>
      <c r="BU1193" s="37"/>
      <c r="BV1193" s="37"/>
      <c r="BW1193" s="37"/>
      <c r="BX1193" s="37"/>
      <c r="BY1193" s="37"/>
      <c r="BZ1193" s="37"/>
      <c r="CA1193" s="37"/>
      <c r="CB1193" s="37"/>
      <c r="CC1193" s="37"/>
      <c r="CD1193" s="37"/>
      <c r="CE1193" s="37"/>
      <c r="CF1193" s="37"/>
      <c r="CG1193" s="37"/>
      <c r="CH1193" s="37"/>
      <c r="CI1193" s="37"/>
      <c r="CJ1193" s="37"/>
      <c r="CK1193" s="37"/>
      <c r="CL1193" s="37"/>
      <c r="CM1193" s="37"/>
      <c r="CN1193" s="37"/>
      <c r="CO1193" s="37"/>
      <c r="CP1193" s="37"/>
      <c r="CQ1193" s="37"/>
      <c r="CR1193" s="37"/>
      <c r="CS1193" s="37"/>
      <c r="CT1193" s="37"/>
      <c r="CU1193" s="37"/>
      <c r="CV1193" s="37"/>
      <c r="CW1193" s="37"/>
      <c r="CX1193" s="37"/>
      <c r="CY1193" s="37"/>
      <c r="CZ1193" s="37"/>
      <c r="DA1193" s="37"/>
      <c r="DB1193" s="37"/>
      <c r="DC1193" s="37"/>
      <c r="DD1193" s="37"/>
      <c r="DE1193" s="37"/>
      <c r="DF1193" s="37"/>
      <c r="DG1193" s="37"/>
      <c r="DH1193" s="37"/>
      <c r="DI1193" s="37"/>
      <c r="DJ1193" s="37"/>
      <c r="DK1193" s="37"/>
      <c r="DL1193" s="37"/>
      <c r="DM1193" s="37"/>
      <c r="DN1193" s="37"/>
      <c r="DO1193" s="37"/>
      <c r="DP1193" s="37"/>
      <c r="DQ1193" s="37"/>
      <c r="DR1193" s="37"/>
      <c r="DS1193" s="37"/>
      <c r="DT1193" s="37"/>
      <c r="DU1193" s="37"/>
      <c r="DV1193" s="37"/>
      <c r="DW1193" s="37"/>
      <c r="DX1193" s="37"/>
      <c r="DY1193" s="37"/>
      <c r="DZ1193" s="37"/>
      <c r="EA1193" s="37"/>
      <c r="EB1193" s="37"/>
      <c r="EC1193" s="37"/>
      <c r="ED1193" s="37"/>
      <c r="EE1193" s="37"/>
      <c r="EF1193" s="37"/>
      <c r="EG1193" s="37"/>
      <c r="EH1193" s="37"/>
      <c r="EI1193" s="37"/>
      <c r="EJ1193" s="37"/>
      <c r="EK1193" s="37"/>
      <c r="EL1193" s="37"/>
      <c r="EM1193" s="37"/>
      <c r="EN1193" s="37"/>
      <c r="EO1193" s="37"/>
      <c r="EP1193" s="37"/>
      <c r="EQ1193" s="37"/>
      <c r="ER1193" s="37"/>
      <c r="ES1193" s="37"/>
      <c r="ET1193" s="37"/>
      <c r="EU1193" s="37"/>
      <c r="EV1193" s="37"/>
      <c r="EW1193" s="37"/>
      <c r="EX1193" s="37"/>
      <c r="EY1193" s="37"/>
      <c r="EZ1193" s="37"/>
      <c r="FA1193" s="37"/>
      <c r="FB1193" s="37"/>
      <c r="FC1193" s="37"/>
      <c r="FD1193" s="37"/>
      <c r="FE1193" s="37"/>
      <c r="FF1193" s="37"/>
      <c r="FG1193" s="37"/>
      <c r="FH1193" s="37"/>
      <c r="FI1193" s="37"/>
      <c r="FJ1193" s="37"/>
      <c r="FK1193" s="37"/>
      <c r="FL1193" s="37"/>
      <c r="FM1193" s="37"/>
      <c r="FN1193" s="37"/>
      <c r="FO1193" s="37"/>
      <c r="FP1193" s="37"/>
      <c r="FQ1193" s="37"/>
      <c r="FR1193" s="37"/>
      <c r="FS1193" s="37"/>
      <c r="FT1193" s="37"/>
      <c r="FU1193" s="37"/>
      <c r="FV1193" s="37"/>
      <c r="FW1193" s="37"/>
      <c r="FX1193" s="37"/>
      <c r="FY1193" s="37"/>
      <c r="FZ1193" s="37"/>
      <c r="GA1193" s="37"/>
      <c r="GB1193" s="37"/>
      <c r="GC1193" s="37"/>
      <c r="GD1193" s="37"/>
      <c r="GE1193" s="37"/>
      <c r="GF1193" s="37"/>
      <c r="GG1193" s="37"/>
      <c r="GH1193" s="37"/>
      <c r="GI1193" s="37"/>
      <c r="GJ1193" s="37"/>
      <c r="GK1193" s="37"/>
      <c r="GL1193" s="37"/>
      <c r="GM1193" s="37"/>
      <c r="GN1193" s="37"/>
      <c r="GO1193" s="37"/>
      <c r="GP1193" s="37"/>
      <c r="GQ1193" s="37"/>
      <c r="GR1193" s="37"/>
      <c r="GS1193" s="37"/>
      <c r="GT1193" s="37"/>
      <c r="GU1193" s="37"/>
      <c r="GV1193" s="37"/>
      <c r="GW1193" s="37"/>
      <c r="GX1193" s="37"/>
      <c r="GY1193" s="37"/>
      <c r="GZ1193" s="37"/>
      <c r="HA1193" s="37"/>
    </row>
    <row r="1194" spans="1:209" s="39" customFormat="1" x14ac:dyDescent="0.25">
      <c r="A1194" s="50"/>
      <c r="B1194" s="124"/>
      <c r="C1194" s="125"/>
      <c r="D1194" s="20"/>
      <c r="E1194" s="20"/>
      <c r="F1194" s="20"/>
      <c r="G1194" s="37"/>
      <c r="H1194" s="37"/>
      <c r="I1194" s="37"/>
      <c r="J1194" s="37"/>
      <c r="K1194" s="37"/>
      <c r="L1194" s="37"/>
      <c r="M1194" s="37"/>
      <c r="N1194" s="37"/>
      <c r="O1194" s="37"/>
      <c r="P1194" s="37"/>
      <c r="Q1194" s="37"/>
      <c r="R1194" s="37"/>
      <c r="S1194" s="37"/>
      <c r="T1194" s="37"/>
      <c r="U1194" s="37"/>
      <c r="V1194" s="37"/>
      <c r="W1194" s="37"/>
      <c r="X1194" s="37"/>
      <c r="Y1194" s="37"/>
      <c r="Z1194" s="37"/>
      <c r="AA1194" s="37"/>
      <c r="AB1194" s="37"/>
      <c r="AC1194" s="37"/>
      <c r="AD1194" s="37"/>
      <c r="AE1194" s="37"/>
      <c r="AF1194" s="37"/>
      <c r="AG1194" s="37"/>
      <c r="AH1194" s="37"/>
      <c r="AI1194" s="37"/>
      <c r="AJ1194" s="37"/>
      <c r="AK1194" s="37"/>
      <c r="AL1194" s="37"/>
      <c r="AM1194" s="37"/>
      <c r="AN1194" s="37"/>
      <c r="AO1194" s="37"/>
      <c r="AP1194" s="37"/>
      <c r="AQ1194" s="37"/>
      <c r="AR1194" s="37"/>
      <c r="AS1194" s="37"/>
      <c r="AT1194" s="37"/>
      <c r="AU1194" s="37"/>
      <c r="AV1194" s="37"/>
      <c r="AW1194" s="37"/>
      <c r="AX1194" s="37"/>
      <c r="AY1194" s="37"/>
      <c r="AZ1194" s="37"/>
      <c r="BA1194" s="37"/>
      <c r="BB1194" s="37"/>
      <c r="BC1194" s="37"/>
      <c r="BD1194" s="37"/>
      <c r="BE1194" s="37"/>
      <c r="BF1194" s="37"/>
      <c r="BG1194" s="37"/>
      <c r="BH1194" s="37"/>
      <c r="BI1194" s="37"/>
      <c r="BJ1194" s="37"/>
      <c r="BK1194" s="37"/>
      <c r="BL1194" s="37"/>
      <c r="BM1194" s="37"/>
      <c r="BN1194" s="37"/>
      <c r="BO1194" s="37"/>
      <c r="BP1194" s="37"/>
      <c r="BQ1194" s="37"/>
      <c r="BR1194" s="37"/>
      <c r="BS1194" s="37"/>
      <c r="BT1194" s="37"/>
      <c r="BU1194" s="37"/>
      <c r="BV1194" s="37"/>
      <c r="BW1194" s="37"/>
      <c r="BX1194" s="37"/>
      <c r="BY1194" s="37"/>
      <c r="BZ1194" s="37"/>
      <c r="CA1194" s="37"/>
      <c r="CB1194" s="37"/>
      <c r="CC1194" s="37"/>
      <c r="CD1194" s="37"/>
      <c r="CE1194" s="37"/>
      <c r="CF1194" s="37"/>
      <c r="CG1194" s="37"/>
      <c r="CH1194" s="37"/>
      <c r="CI1194" s="37"/>
      <c r="CJ1194" s="37"/>
      <c r="CK1194" s="37"/>
      <c r="CL1194" s="37"/>
      <c r="CM1194" s="37"/>
      <c r="CN1194" s="37"/>
      <c r="CO1194" s="37"/>
      <c r="CP1194" s="37"/>
      <c r="CQ1194" s="37"/>
      <c r="CR1194" s="37"/>
      <c r="CS1194" s="37"/>
      <c r="CT1194" s="37"/>
      <c r="CU1194" s="37"/>
      <c r="CV1194" s="37"/>
      <c r="CW1194" s="37"/>
      <c r="CX1194" s="37"/>
      <c r="CY1194" s="37"/>
      <c r="CZ1194" s="37"/>
      <c r="DA1194" s="37"/>
      <c r="DB1194" s="37"/>
      <c r="DC1194" s="37"/>
      <c r="DD1194" s="37"/>
      <c r="DE1194" s="37"/>
      <c r="DF1194" s="37"/>
      <c r="DG1194" s="37"/>
      <c r="DH1194" s="37"/>
      <c r="DI1194" s="37"/>
      <c r="DJ1194" s="37"/>
      <c r="DK1194" s="37"/>
      <c r="DL1194" s="37"/>
      <c r="DM1194" s="37"/>
      <c r="DN1194" s="37"/>
      <c r="DO1194" s="37"/>
      <c r="DP1194" s="37"/>
      <c r="DQ1194" s="37"/>
      <c r="DR1194" s="37"/>
      <c r="DS1194" s="37"/>
      <c r="DT1194" s="37"/>
      <c r="DU1194" s="37"/>
      <c r="DV1194" s="37"/>
      <c r="DW1194" s="37"/>
      <c r="DX1194" s="37"/>
      <c r="DY1194" s="37"/>
      <c r="DZ1194" s="37"/>
      <c r="EA1194" s="37"/>
      <c r="EB1194" s="37"/>
      <c r="EC1194" s="37"/>
      <c r="ED1194" s="37"/>
      <c r="EE1194" s="37"/>
      <c r="EF1194" s="37"/>
      <c r="EG1194" s="37"/>
      <c r="EH1194" s="37"/>
      <c r="EI1194" s="37"/>
      <c r="EJ1194" s="37"/>
      <c r="EK1194" s="37"/>
      <c r="EL1194" s="37"/>
      <c r="EM1194" s="37"/>
      <c r="EN1194" s="37"/>
      <c r="EO1194" s="37"/>
      <c r="EP1194" s="37"/>
      <c r="EQ1194" s="37"/>
      <c r="ER1194" s="37"/>
      <c r="ES1194" s="37"/>
      <c r="ET1194" s="37"/>
      <c r="EU1194" s="37"/>
      <c r="EV1194" s="37"/>
      <c r="EW1194" s="37"/>
      <c r="EX1194" s="37"/>
      <c r="EY1194" s="37"/>
      <c r="EZ1194" s="37"/>
      <c r="FA1194" s="37"/>
      <c r="FB1194" s="37"/>
      <c r="FC1194" s="37"/>
      <c r="FD1194" s="37"/>
      <c r="FE1194" s="37"/>
      <c r="FF1194" s="37"/>
      <c r="FG1194" s="37"/>
      <c r="FH1194" s="37"/>
      <c r="FI1194" s="37"/>
      <c r="FJ1194" s="37"/>
      <c r="FK1194" s="37"/>
      <c r="FL1194" s="37"/>
      <c r="FM1194" s="37"/>
      <c r="FN1194" s="37"/>
      <c r="FO1194" s="37"/>
      <c r="FP1194" s="37"/>
      <c r="FQ1194" s="37"/>
      <c r="FR1194" s="37"/>
      <c r="FS1194" s="37"/>
      <c r="FT1194" s="37"/>
      <c r="FU1194" s="37"/>
      <c r="FV1194" s="37"/>
      <c r="FW1194" s="37"/>
      <c r="FX1194" s="37"/>
      <c r="FY1194" s="37"/>
      <c r="FZ1194" s="37"/>
      <c r="GA1194" s="37"/>
      <c r="GB1194" s="37"/>
      <c r="GC1194" s="37"/>
      <c r="GD1194" s="37"/>
      <c r="GE1194" s="37"/>
      <c r="GF1194" s="37"/>
      <c r="GG1194" s="37"/>
      <c r="GH1194" s="37"/>
      <c r="GI1194" s="37"/>
      <c r="GJ1194" s="37"/>
      <c r="GK1194" s="37"/>
      <c r="GL1194" s="37"/>
      <c r="GM1194" s="37"/>
      <c r="GN1194" s="37"/>
      <c r="GO1194" s="37"/>
      <c r="GP1194" s="37"/>
      <c r="GQ1194" s="37"/>
      <c r="GR1194" s="37"/>
      <c r="GS1194" s="37"/>
      <c r="GT1194" s="37"/>
      <c r="GU1194" s="37"/>
      <c r="GV1194" s="37"/>
      <c r="GW1194" s="37"/>
      <c r="GX1194" s="37"/>
      <c r="GY1194" s="37"/>
      <c r="GZ1194" s="37"/>
      <c r="HA1194" s="37"/>
    </row>
    <row r="1195" spans="1:209" s="39" customFormat="1" x14ac:dyDescent="0.25">
      <c r="A1195" s="50"/>
      <c r="B1195" s="124"/>
      <c r="C1195" s="125"/>
      <c r="D1195" s="20"/>
      <c r="E1195" s="20"/>
      <c r="F1195" s="20"/>
      <c r="G1195" s="37"/>
      <c r="H1195" s="37"/>
      <c r="I1195" s="37"/>
      <c r="J1195" s="37"/>
      <c r="K1195" s="37"/>
      <c r="L1195" s="37"/>
      <c r="M1195" s="37"/>
      <c r="N1195" s="37"/>
      <c r="O1195" s="37"/>
      <c r="P1195" s="37"/>
      <c r="Q1195" s="37"/>
      <c r="R1195" s="37"/>
      <c r="S1195" s="37"/>
      <c r="T1195" s="37"/>
      <c r="U1195" s="37"/>
      <c r="V1195" s="37"/>
      <c r="W1195" s="37"/>
      <c r="X1195" s="37"/>
      <c r="Y1195" s="37"/>
      <c r="Z1195" s="37"/>
      <c r="AA1195" s="37"/>
      <c r="AB1195" s="37"/>
      <c r="AC1195" s="37"/>
      <c r="AD1195" s="37"/>
      <c r="AE1195" s="37"/>
      <c r="AF1195" s="37"/>
      <c r="AG1195" s="37"/>
      <c r="AH1195" s="37"/>
      <c r="AI1195" s="37"/>
      <c r="AJ1195" s="37"/>
      <c r="AK1195" s="37"/>
      <c r="AL1195" s="37"/>
      <c r="AM1195" s="37"/>
      <c r="AN1195" s="37"/>
      <c r="AO1195" s="37"/>
      <c r="AP1195" s="37"/>
      <c r="AQ1195" s="37"/>
      <c r="AR1195" s="37"/>
      <c r="AS1195" s="37"/>
      <c r="AT1195" s="37"/>
      <c r="AU1195" s="37"/>
      <c r="AV1195" s="37"/>
      <c r="AW1195" s="37"/>
      <c r="AX1195" s="37"/>
      <c r="AY1195" s="37"/>
      <c r="AZ1195" s="37"/>
      <c r="BA1195" s="37"/>
      <c r="BB1195" s="37"/>
      <c r="BC1195" s="37"/>
      <c r="BD1195" s="37"/>
      <c r="BE1195" s="37"/>
      <c r="BF1195" s="37"/>
      <c r="BG1195" s="37"/>
      <c r="BH1195" s="37"/>
      <c r="BI1195" s="37"/>
      <c r="BJ1195" s="37"/>
      <c r="BK1195" s="37"/>
      <c r="BL1195" s="37"/>
      <c r="BM1195" s="37"/>
      <c r="BN1195" s="37"/>
      <c r="BO1195" s="37"/>
      <c r="BP1195" s="37"/>
      <c r="BQ1195" s="37"/>
      <c r="BR1195" s="37"/>
      <c r="BS1195" s="37"/>
      <c r="BT1195" s="37"/>
      <c r="BU1195" s="37"/>
      <c r="BV1195" s="37"/>
      <c r="BW1195" s="37"/>
      <c r="BX1195" s="37"/>
      <c r="BY1195" s="37"/>
      <c r="BZ1195" s="37"/>
      <c r="CA1195" s="37"/>
      <c r="CB1195" s="37"/>
      <c r="CC1195" s="37"/>
      <c r="CD1195" s="37"/>
      <c r="CE1195" s="37"/>
      <c r="CF1195" s="37"/>
      <c r="CG1195" s="37"/>
      <c r="CH1195" s="37"/>
      <c r="CI1195" s="37"/>
      <c r="CJ1195" s="37"/>
      <c r="CK1195" s="37"/>
      <c r="CL1195" s="37"/>
      <c r="CM1195" s="37"/>
      <c r="CN1195" s="37"/>
      <c r="CO1195" s="37"/>
      <c r="CP1195" s="37"/>
      <c r="CQ1195" s="37"/>
      <c r="CR1195" s="37"/>
      <c r="CS1195" s="37"/>
      <c r="CT1195" s="37"/>
      <c r="CU1195" s="37"/>
      <c r="CV1195" s="37"/>
      <c r="CW1195" s="37"/>
      <c r="CX1195" s="37"/>
      <c r="CY1195" s="37"/>
      <c r="CZ1195" s="37"/>
      <c r="DA1195" s="37"/>
      <c r="DB1195" s="37"/>
      <c r="DC1195" s="37"/>
      <c r="DD1195" s="37"/>
      <c r="DE1195" s="37"/>
      <c r="DF1195" s="37"/>
      <c r="DG1195" s="37"/>
      <c r="DH1195" s="37"/>
      <c r="DI1195" s="37"/>
      <c r="DJ1195" s="37"/>
      <c r="DK1195" s="37"/>
      <c r="DL1195" s="37"/>
      <c r="DM1195" s="37"/>
      <c r="DN1195" s="37"/>
      <c r="DO1195" s="37"/>
      <c r="DP1195" s="37"/>
      <c r="DQ1195" s="37"/>
      <c r="DR1195" s="37"/>
      <c r="DS1195" s="37"/>
      <c r="DT1195" s="37"/>
      <c r="DU1195" s="37"/>
      <c r="DV1195" s="37"/>
      <c r="DW1195" s="37"/>
      <c r="DX1195" s="37"/>
      <c r="DY1195" s="37"/>
      <c r="DZ1195" s="37"/>
      <c r="EA1195" s="37"/>
      <c r="EB1195" s="37"/>
      <c r="EC1195" s="37"/>
      <c r="ED1195" s="37"/>
      <c r="EE1195" s="37"/>
      <c r="EF1195" s="37"/>
      <c r="EG1195" s="37"/>
      <c r="EH1195" s="37"/>
      <c r="EI1195" s="37"/>
      <c r="EJ1195" s="37"/>
      <c r="EK1195" s="37"/>
      <c r="EL1195" s="37"/>
      <c r="EM1195" s="37"/>
      <c r="EN1195" s="37"/>
      <c r="EO1195" s="37"/>
      <c r="EP1195" s="37"/>
      <c r="EQ1195" s="37"/>
      <c r="ER1195" s="37"/>
      <c r="ES1195" s="37"/>
      <c r="ET1195" s="37"/>
      <c r="EU1195" s="37"/>
      <c r="EV1195" s="37"/>
      <c r="EW1195" s="37"/>
      <c r="EX1195" s="37"/>
      <c r="EY1195" s="37"/>
      <c r="EZ1195" s="37"/>
      <c r="FA1195" s="37"/>
      <c r="FB1195" s="37"/>
      <c r="FC1195" s="37"/>
      <c r="FD1195" s="37"/>
      <c r="FE1195" s="37"/>
      <c r="FF1195" s="37"/>
      <c r="FG1195" s="37"/>
      <c r="FH1195" s="37"/>
      <c r="FI1195" s="37"/>
      <c r="FJ1195" s="37"/>
      <c r="FK1195" s="37"/>
      <c r="FL1195" s="37"/>
      <c r="FM1195" s="37"/>
      <c r="FN1195" s="37"/>
      <c r="FO1195" s="37"/>
      <c r="FP1195" s="37"/>
      <c r="FQ1195" s="37"/>
      <c r="FR1195" s="37"/>
      <c r="FS1195" s="37"/>
      <c r="FT1195" s="37"/>
      <c r="FU1195" s="37"/>
      <c r="FV1195" s="37"/>
      <c r="FW1195" s="37"/>
      <c r="FX1195" s="37"/>
      <c r="FY1195" s="37"/>
      <c r="FZ1195" s="37"/>
      <c r="GA1195" s="37"/>
      <c r="GB1195" s="37"/>
      <c r="GC1195" s="37"/>
      <c r="GD1195" s="37"/>
      <c r="GE1195" s="37"/>
      <c r="GF1195" s="37"/>
      <c r="GG1195" s="37"/>
      <c r="GH1195" s="37"/>
      <c r="GI1195" s="37"/>
      <c r="GJ1195" s="37"/>
      <c r="GK1195" s="37"/>
      <c r="GL1195" s="37"/>
      <c r="GM1195" s="37"/>
      <c r="GN1195" s="37"/>
      <c r="GO1195" s="37"/>
      <c r="GP1195" s="37"/>
      <c r="GQ1195" s="37"/>
      <c r="GR1195" s="37"/>
      <c r="GS1195" s="37"/>
      <c r="GT1195" s="37"/>
      <c r="GU1195" s="37"/>
      <c r="GV1195" s="37"/>
      <c r="GW1195" s="37"/>
      <c r="GX1195" s="37"/>
      <c r="GY1195" s="37"/>
      <c r="GZ1195" s="37"/>
      <c r="HA1195" s="37"/>
    </row>
    <row r="1196" spans="1:209" s="39" customFormat="1" x14ac:dyDescent="0.25">
      <c r="A1196" s="50"/>
      <c r="B1196" s="124"/>
      <c r="C1196" s="125"/>
      <c r="D1196" s="20"/>
      <c r="E1196" s="20"/>
      <c r="F1196" s="20"/>
      <c r="G1196" s="37"/>
      <c r="H1196" s="37"/>
      <c r="I1196" s="37"/>
      <c r="J1196" s="37"/>
      <c r="K1196" s="37"/>
      <c r="L1196" s="37"/>
      <c r="M1196" s="37"/>
      <c r="N1196" s="37"/>
      <c r="O1196" s="37"/>
      <c r="P1196" s="37"/>
      <c r="Q1196" s="37"/>
      <c r="R1196" s="37"/>
      <c r="S1196" s="37"/>
      <c r="T1196" s="37"/>
      <c r="U1196" s="37"/>
      <c r="V1196" s="37"/>
      <c r="W1196" s="37"/>
      <c r="X1196" s="37"/>
      <c r="Y1196" s="37"/>
      <c r="Z1196" s="37"/>
      <c r="AA1196" s="37"/>
      <c r="AB1196" s="37"/>
      <c r="AC1196" s="37"/>
      <c r="AD1196" s="37"/>
      <c r="AE1196" s="37"/>
      <c r="AF1196" s="37"/>
      <c r="AG1196" s="37"/>
      <c r="AH1196" s="37"/>
      <c r="AI1196" s="37"/>
      <c r="AJ1196" s="37"/>
      <c r="AK1196" s="37"/>
      <c r="AL1196" s="37"/>
      <c r="AM1196" s="37"/>
      <c r="AN1196" s="37"/>
      <c r="AO1196" s="37"/>
      <c r="AP1196" s="37"/>
      <c r="AQ1196" s="37"/>
      <c r="AR1196" s="37"/>
      <c r="AS1196" s="37"/>
      <c r="AT1196" s="37"/>
      <c r="AU1196" s="37"/>
      <c r="AV1196" s="37"/>
      <c r="AW1196" s="37"/>
      <c r="AX1196" s="37"/>
      <c r="AY1196" s="37"/>
      <c r="AZ1196" s="37"/>
      <c r="BA1196" s="37"/>
      <c r="BB1196" s="37"/>
      <c r="BC1196" s="37"/>
      <c r="BD1196" s="37"/>
      <c r="BE1196" s="37"/>
      <c r="BF1196" s="37"/>
      <c r="BG1196" s="37"/>
      <c r="BH1196" s="37"/>
      <c r="BI1196" s="37"/>
      <c r="BJ1196" s="37"/>
      <c r="BK1196" s="37"/>
      <c r="BL1196" s="37"/>
      <c r="BM1196" s="37"/>
      <c r="BN1196" s="37"/>
      <c r="BO1196" s="37"/>
      <c r="BP1196" s="37"/>
      <c r="BQ1196" s="37"/>
      <c r="BR1196" s="37"/>
      <c r="BS1196" s="37"/>
      <c r="BT1196" s="37"/>
      <c r="BU1196" s="37"/>
      <c r="BV1196" s="37"/>
      <c r="BW1196" s="37"/>
      <c r="BX1196" s="37"/>
      <c r="BY1196" s="37"/>
      <c r="BZ1196" s="37"/>
      <c r="CA1196" s="37"/>
      <c r="CB1196" s="37"/>
      <c r="CC1196" s="37"/>
      <c r="CD1196" s="37"/>
      <c r="CE1196" s="37"/>
      <c r="CF1196" s="37"/>
      <c r="CG1196" s="37"/>
      <c r="CH1196" s="37"/>
      <c r="CI1196" s="37"/>
      <c r="CJ1196" s="37"/>
      <c r="CK1196" s="37"/>
      <c r="CL1196" s="37"/>
      <c r="CM1196" s="37"/>
      <c r="CN1196" s="37"/>
      <c r="CO1196" s="37"/>
      <c r="CP1196" s="37"/>
      <c r="CQ1196" s="37"/>
      <c r="CR1196" s="37"/>
      <c r="CS1196" s="37"/>
      <c r="CT1196" s="37"/>
      <c r="CU1196" s="37"/>
      <c r="CV1196" s="37"/>
      <c r="CW1196" s="37"/>
      <c r="CX1196" s="37"/>
      <c r="CY1196" s="37"/>
      <c r="CZ1196" s="37"/>
      <c r="DA1196" s="37"/>
      <c r="DB1196" s="37"/>
      <c r="DC1196" s="37"/>
      <c r="DD1196" s="37"/>
      <c r="DE1196" s="37"/>
      <c r="DF1196" s="37"/>
      <c r="DG1196" s="37"/>
      <c r="DH1196" s="37"/>
      <c r="DI1196" s="37"/>
      <c r="DJ1196" s="37"/>
      <c r="DK1196" s="37"/>
      <c r="DL1196" s="37"/>
      <c r="DM1196" s="37"/>
      <c r="DN1196" s="37"/>
      <c r="DO1196" s="37"/>
      <c r="DP1196" s="37"/>
      <c r="DQ1196" s="37"/>
      <c r="DR1196" s="37"/>
      <c r="DS1196" s="37"/>
      <c r="DT1196" s="37"/>
      <c r="DU1196" s="37"/>
      <c r="DV1196" s="37"/>
      <c r="DW1196" s="37"/>
      <c r="DX1196" s="37"/>
      <c r="DY1196" s="37"/>
      <c r="DZ1196" s="37"/>
      <c r="EA1196" s="37"/>
      <c r="EB1196" s="37"/>
      <c r="EC1196" s="37"/>
      <c r="ED1196" s="37"/>
      <c r="EE1196" s="37"/>
      <c r="EF1196" s="37"/>
      <c r="EG1196" s="37"/>
      <c r="EH1196" s="37"/>
      <c r="EI1196" s="37"/>
      <c r="EJ1196" s="37"/>
      <c r="EK1196" s="37"/>
      <c r="EL1196" s="37"/>
      <c r="EM1196" s="37"/>
      <c r="EN1196" s="37"/>
      <c r="EO1196" s="37"/>
      <c r="EP1196" s="37"/>
      <c r="EQ1196" s="37"/>
      <c r="ER1196" s="37"/>
      <c r="ES1196" s="37"/>
      <c r="ET1196" s="37"/>
      <c r="EU1196" s="37"/>
      <c r="EV1196" s="37"/>
      <c r="EW1196" s="37"/>
      <c r="EX1196" s="37"/>
      <c r="EY1196" s="37"/>
      <c r="EZ1196" s="37"/>
      <c r="FA1196" s="37"/>
      <c r="FB1196" s="37"/>
      <c r="FC1196" s="37"/>
      <c r="FD1196" s="37"/>
      <c r="FE1196" s="37"/>
      <c r="FF1196" s="37"/>
      <c r="FG1196" s="37"/>
      <c r="FH1196" s="37"/>
      <c r="FI1196" s="37"/>
      <c r="FJ1196" s="37"/>
      <c r="FK1196" s="37"/>
      <c r="FL1196" s="37"/>
      <c r="FM1196" s="37"/>
      <c r="FN1196" s="37"/>
      <c r="FO1196" s="37"/>
      <c r="FP1196" s="37"/>
      <c r="FQ1196" s="37"/>
      <c r="FR1196" s="37"/>
      <c r="FS1196" s="37"/>
      <c r="FT1196" s="37"/>
      <c r="FU1196" s="37"/>
      <c r="FV1196" s="37"/>
      <c r="FW1196" s="37"/>
      <c r="FX1196" s="37"/>
      <c r="FY1196" s="37"/>
      <c r="FZ1196" s="37"/>
      <c r="GA1196" s="37"/>
      <c r="GB1196" s="37"/>
      <c r="GC1196" s="37"/>
      <c r="GD1196" s="37"/>
      <c r="GE1196" s="37"/>
      <c r="GF1196" s="37"/>
      <c r="GG1196" s="37"/>
      <c r="GH1196" s="37"/>
      <c r="GI1196" s="37"/>
      <c r="GJ1196" s="37"/>
      <c r="GK1196" s="37"/>
      <c r="GL1196" s="37"/>
      <c r="GM1196" s="37"/>
      <c r="GN1196" s="37"/>
      <c r="GO1196" s="37"/>
      <c r="GP1196" s="37"/>
      <c r="GQ1196" s="37"/>
      <c r="GR1196" s="37"/>
      <c r="GS1196" s="37"/>
      <c r="GT1196" s="37"/>
      <c r="GU1196" s="37"/>
      <c r="GV1196" s="37"/>
      <c r="GW1196" s="37"/>
      <c r="GX1196" s="37"/>
      <c r="GY1196" s="37"/>
      <c r="GZ1196" s="37"/>
      <c r="HA1196" s="37"/>
    </row>
    <row r="1197" spans="1:209" s="39" customFormat="1" x14ac:dyDescent="0.25">
      <c r="A1197" s="50"/>
      <c r="B1197" s="124"/>
      <c r="C1197" s="125"/>
      <c r="D1197" s="20"/>
      <c r="E1197" s="20"/>
      <c r="F1197" s="20"/>
      <c r="G1197" s="37"/>
      <c r="H1197" s="37"/>
      <c r="I1197" s="37"/>
      <c r="J1197" s="37"/>
      <c r="K1197" s="37"/>
      <c r="L1197" s="37"/>
      <c r="M1197" s="37"/>
      <c r="N1197" s="37"/>
      <c r="O1197" s="37"/>
      <c r="P1197" s="37"/>
      <c r="Q1197" s="37"/>
      <c r="R1197" s="37"/>
      <c r="S1197" s="37"/>
      <c r="T1197" s="37"/>
      <c r="U1197" s="37"/>
      <c r="V1197" s="37"/>
      <c r="W1197" s="37"/>
      <c r="X1197" s="37"/>
      <c r="Y1197" s="37"/>
      <c r="Z1197" s="37"/>
      <c r="AA1197" s="37"/>
      <c r="AB1197" s="37"/>
      <c r="AC1197" s="37"/>
      <c r="AD1197" s="37"/>
      <c r="AE1197" s="37"/>
      <c r="AF1197" s="37"/>
      <c r="AG1197" s="37"/>
      <c r="AH1197" s="37"/>
      <c r="AI1197" s="37"/>
      <c r="AJ1197" s="37"/>
      <c r="AK1197" s="37"/>
      <c r="AL1197" s="37"/>
      <c r="AM1197" s="37"/>
      <c r="AN1197" s="37"/>
      <c r="AO1197" s="37"/>
      <c r="AP1197" s="37"/>
      <c r="AQ1197" s="37"/>
      <c r="AR1197" s="37"/>
      <c r="AS1197" s="37"/>
      <c r="AT1197" s="37"/>
      <c r="AU1197" s="37"/>
      <c r="AV1197" s="37"/>
      <c r="AW1197" s="37"/>
      <c r="AX1197" s="37"/>
      <c r="AY1197" s="37"/>
      <c r="AZ1197" s="37"/>
      <c r="BA1197" s="37"/>
      <c r="BB1197" s="37"/>
      <c r="BC1197" s="37"/>
      <c r="BD1197" s="37"/>
      <c r="BE1197" s="37"/>
      <c r="BF1197" s="37"/>
      <c r="BG1197" s="37"/>
      <c r="BH1197" s="37"/>
      <c r="BI1197" s="37"/>
      <c r="BJ1197" s="37"/>
      <c r="BK1197" s="37"/>
      <c r="BL1197" s="37"/>
      <c r="BM1197" s="37"/>
      <c r="BN1197" s="37"/>
      <c r="BO1197" s="37"/>
      <c r="BP1197" s="37"/>
      <c r="BQ1197" s="37"/>
      <c r="BR1197" s="37"/>
      <c r="BS1197" s="37"/>
      <c r="BT1197" s="37"/>
      <c r="BU1197" s="37"/>
      <c r="BV1197" s="37"/>
      <c r="BW1197" s="37"/>
      <c r="BX1197" s="37"/>
      <c r="BY1197" s="37"/>
      <c r="BZ1197" s="37"/>
      <c r="CA1197" s="37"/>
      <c r="CB1197" s="37"/>
      <c r="CC1197" s="37"/>
      <c r="CD1197" s="37"/>
      <c r="CE1197" s="37"/>
      <c r="CF1197" s="37"/>
      <c r="CG1197" s="37"/>
      <c r="CH1197" s="37"/>
      <c r="CI1197" s="37"/>
      <c r="CJ1197" s="37"/>
      <c r="CK1197" s="37"/>
      <c r="CL1197" s="37"/>
      <c r="CM1197" s="37"/>
      <c r="CN1197" s="37"/>
      <c r="CO1197" s="37"/>
      <c r="CP1197" s="37"/>
      <c r="CQ1197" s="37"/>
      <c r="CR1197" s="37"/>
      <c r="CS1197" s="37"/>
      <c r="CT1197" s="37"/>
      <c r="CU1197" s="37"/>
      <c r="CV1197" s="37"/>
      <c r="CW1197" s="37"/>
      <c r="CX1197" s="37"/>
      <c r="CY1197" s="37"/>
      <c r="CZ1197" s="37"/>
      <c r="DA1197" s="37"/>
      <c r="DB1197" s="37"/>
      <c r="DC1197" s="37"/>
      <c r="DD1197" s="37"/>
      <c r="DE1197" s="37"/>
      <c r="DF1197" s="37"/>
      <c r="DG1197" s="37"/>
      <c r="DH1197" s="37"/>
      <c r="DI1197" s="37"/>
      <c r="DJ1197" s="37"/>
      <c r="DK1197" s="37"/>
      <c r="DL1197" s="37"/>
      <c r="DM1197" s="37"/>
      <c r="DN1197" s="37"/>
      <c r="DO1197" s="37"/>
      <c r="DP1197" s="37"/>
      <c r="DQ1197" s="37"/>
      <c r="DR1197" s="37"/>
      <c r="DS1197" s="37"/>
      <c r="DT1197" s="37"/>
      <c r="DU1197" s="37"/>
      <c r="DV1197" s="37"/>
      <c r="DW1197" s="37"/>
      <c r="DX1197" s="37"/>
      <c r="DY1197" s="37"/>
      <c r="DZ1197" s="37"/>
      <c r="EA1197" s="37"/>
      <c r="EB1197" s="37"/>
      <c r="EC1197" s="37"/>
      <c r="ED1197" s="37"/>
      <c r="EE1197" s="37"/>
      <c r="EF1197" s="37"/>
      <c r="EG1197" s="37"/>
      <c r="EH1197" s="37"/>
      <c r="EI1197" s="37"/>
      <c r="EJ1197" s="37"/>
      <c r="EK1197" s="37"/>
      <c r="EL1197" s="37"/>
      <c r="EM1197" s="37"/>
      <c r="EN1197" s="37"/>
      <c r="EO1197" s="37"/>
      <c r="EP1197" s="37"/>
      <c r="EQ1197" s="37"/>
      <c r="ER1197" s="37"/>
      <c r="ES1197" s="37"/>
      <c r="ET1197" s="37"/>
      <c r="EU1197" s="37"/>
      <c r="EV1197" s="37"/>
      <c r="EW1197" s="37"/>
      <c r="EX1197" s="37"/>
      <c r="EY1197" s="37"/>
      <c r="EZ1197" s="37"/>
      <c r="FA1197" s="37"/>
      <c r="FB1197" s="37"/>
      <c r="FC1197" s="37"/>
      <c r="FD1197" s="37"/>
      <c r="FE1197" s="37"/>
      <c r="FF1197" s="37"/>
      <c r="FG1197" s="37"/>
      <c r="FH1197" s="37"/>
      <c r="FI1197" s="37"/>
      <c r="FJ1197" s="37"/>
      <c r="FK1197" s="37"/>
      <c r="FL1197" s="37"/>
      <c r="FM1197" s="37"/>
      <c r="FN1197" s="37"/>
      <c r="FO1197" s="37"/>
      <c r="FP1197" s="37"/>
      <c r="FQ1197" s="37"/>
      <c r="FR1197" s="37"/>
      <c r="FS1197" s="37"/>
      <c r="FT1197" s="37"/>
      <c r="FU1197" s="37"/>
      <c r="FV1197" s="37"/>
      <c r="FW1197" s="37"/>
      <c r="FX1197" s="37"/>
      <c r="FY1197" s="37"/>
      <c r="FZ1197" s="37"/>
      <c r="GA1197" s="37"/>
      <c r="GB1197" s="37"/>
      <c r="GC1197" s="37"/>
      <c r="GD1197" s="37"/>
      <c r="GE1197" s="37"/>
      <c r="GF1197" s="37"/>
      <c r="GG1197" s="37"/>
      <c r="GH1197" s="37"/>
      <c r="GI1197" s="37"/>
      <c r="GJ1197" s="37"/>
      <c r="GK1197" s="37"/>
      <c r="GL1197" s="37"/>
      <c r="GM1197" s="37"/>
      <c r="GN1197" s="37"/>
      <c r="GO1197" s="37"/>
      <c r="GP1197" s="37"/>
      <c r="GQ1197" s="37"/>
      <c r="GR1197" s="37"/>
      <c r="GS1197" s="37"/>
      <c r="GT1197" s="37"/>
      <c r="GU1197" s="37"/>
      <c r="GV1197" s="37"/>
      <c r="GW1197" s="37"/>
      <c r="GX1197" s="37"/>
      <c r="GY1197" s="37"/>
      <c r="GZ1197" s="37"/>
      <c r="HA1197" s="37"/>
    </row>
    <row r="1198" spans="1:209" s="39" customFormat="1" x14ac:dyDescent="0.25">
      <c r="A1198" s="50"/>
      <c r="B1198" s="124"/>
      <c r="C1198" s="125"/>
      <c r="D1198" s="20"/>
      <c r="E1198" s="20"/>
      <c r="F1198" s="20"/>
      <c r="G1198" s="37"/>
      <c r="H1198" s="37"/>
      <c r="I1198" s="37"/>
      <c r="J1198" s="37"/>
      <c r="K1198" s="37"/>
      <c r="L1198" s="37"/>
      <c r="M1198" s="37"/>
      <c r="N1198" s="37"/>
      <c r="O1198" s="37"/>
      <c r="P1198" s="37"/>
      <c r="Q1198" s="37"/>
      <c r="R1198" s="37"/>
      <c r="S1198" s="37"/>
      <c r="T1198" s="37"/>
      <c r="U1198" s="37"/>
      <c r="V1198" s="37"/>
      <c r="W1198" s="37"/>
      <c r="X1198" s="37"/>
      <c r="Y1198" s="37"/>
      <c r="Z1198" s="37"/>
      <c r="AA1198" s="37"/>
      <c r="AB1198" s="37"/>
      <c r="AC1198" s="37"/>
      <c r="AD1198" s="37"/>
      <c r="AE1198" s="37"/>
      <c r="AF1198" s="37"/>
      <c r="AG1198" s="37"/>
      <c r="AH1198" s="37"/>
      <c r="AI1198" s="37"/>
      <c r="AJ1198" s="37"/>
      <c r="AK1198" s="37"/>
      <c r="AL1198" s="37"/>
      <c r="AM1198" s="37"/>
      <c r="AN1198" s="37"/>
      <c r="AO1198" s="37"/>
      <c r="AP1198" s="37"/>
      <c r="AQ1198" s="37"/>
      <c r="AR1198" s="37"/>
      <c r="AS1198" s="37"/>
      <c r="AT1198" s="37"/>
      <c r="AU1198" s="37"/>
      <c r="AV1198" s="37"/>
      <c r="AW1198" s="37"/>
      <c r="AX1198" s="37"/>
      <c r="AY1198" s="37"/>
      <c r="AZ1198" s="37"/>
      <c r="BA1198" s="37"/>
      <c r="BB1198" s="37"/>
      <c r="BC1198" s="37"/>
      <c r="BD1198" s="37"/>
      <c r="BE1198" s="37"/>
      <c r="BF1198" s="37"/>
      <c r="BG1198" s="37"/>
      <c r="BH1198" s="37"/>
      <c r="BI1198" s="37"/>
      <c r="BJ1198" s="37"/>
      <c r="BK1198" s="37"/>
      <c r="BL1198" s="37"/>
      <c r="BM1198" s="37"/>
      <c r="BN1198" s="37"/>
      <c r="BO1198" s="37"/>
      <c r="BP1198" s="37"/>
      <c r="BQ1198" s="37"/>
      <c r="BR1198" s="37"/>
      <c r="BS1198" s="37"/>
      <c r="BT1198" s="37"/>
      <c r="BU1198" s="37"/>
      <c r="BV1198" s="37"/>
      <c r="BW1198" s="37"/>
      <c r="BX1198" s="37"/>
      <c r="BY1198" s="37"/>
      <c r="BZ1198" s="37"/>
      <c r="CA1198" s="37"/>
      <c r="CB1198" s="37"/>
      <c r="CC1198" s="37"/>
      <c r="CD1198" s="37"/>
      <c r="CE1198" s="37"/>
      <c r="CF1198" s="37"/>
      <c r="CG1198" s="37"/>
      <c r="CH1198" s="37"/>
      <c r="CI1198" s="37"/>
      <c r="CJ1198" s="37"/>
      <c r="CK1198" s="37"/>
      <c r="CL1198" s="37"/>
      <c r="CM1198" s="37"/>
      <c r="CN1198" s="37"/>
      <c r="CO1198" s="37"/>
      <c r="CP1198" s="37"/>
      <c r="CQ1198" s="37"/>
      <c r="CR1198" s="37"/>
      <c r="CS1198" s="37"/>
      <c r="CT1198" s="37"/>
      <c r="CU1198" s="37"/>
      <c r="CV1198" s="37"/>
      <c r="CW1198" s="37"/>
      <c r="CX1198" s="37"/>
      <c r="CY1198" s="37"/>
      <c r="CZ1198" s="37"/>
      <c r="DA1198" s="37"/>
      <c r="DB1198" s="37"/>
      <c r="DC1198" s="37"/>
      <c r="DD1198" s="37"/>
      <c r="DE1198" s="37"/>
      <c r="DF1198" s="37"/>
      <c r="DG1198" s="37"/>
      <c r="DH1198" s="37"/>
      <c r="DI1198" s="37"/>
      <c r="DJ1198" s="37"/>
      <c r="DK1198" s="37"/>
      <c r="DL1198" s="37"/>
      <c r="DM1198" s="37"/>
      <c r="DN1198" s="37"/>
      <c r="DO1198" s="37"/>
      <c r="DP1198" s="37"/>
      <c r="DQ1198" s="37"/>
      <c r="DR1198" s="37"/>
      <c r="DS1198" s="37"/>
      <c r="DT1198" s="37"/>
      <c r="DU1198" s="37"/>
      <c r="DV1198" s="37"/>
      <c r="DW1198" s="37"/>
      <c r="DX1198" s="37"/>
      <c r="DY1198" s="37"/>
      <c r="DZ1198" s="37"/>
      <c r="EA1198" s="37"/>
      <c r="EB1198" s="37"/>
      <c r="EC1198" s="37"/>
      <c r="ED1198" s="37"/>
      <c r="EE1198" s="37"/>
      <c r="EF1198" s="37"/>
      <c r="EG1198" s="37"/>
      <c r="EH1198" s="37"/>
      <c r="EI1198" s="37"/>
      <c r="EJ1198" s="37"/>
      <c r="EK1198" s="37"/>
      <c r="EL1198" s="37"/>
      <c r="EM1198" s="37"/>
      <c r="EN1198" s="37"/>
      <c r="EO1198" s="37"/>
      <c r="EP1198" s="37"/>
      <c r="EQ1198" s="37"/>
      <c r="ER1198" s="37"/>
      <c r="ES1198" s="37"/>
      <c r="ET1198" s="37"/>
      <c r="EU1198" s="37"/>
      <c r="EV1198" s="37"/>
      <c r="EW1198" s="37"/>
      <c r="EX1198" s="37"/>
      <c r="EY1198" s="37"/>
      <c r="EZ1198" s="37"/>
      <c r="FA1198" s="37"/>
      <c r="FB1198" s="37"/>
      <c r="FC1198" s="37"/>
      <c r="FD1198" s="37"/>
      <c r="FE1198" s="37"/>
      <c r="FF1198" s="37"/>
      <c r="FG1198" s="37"/>
      <c r="FH1198" s="37"/>
      <c r="FI1198" s="37"/>
      <c r="FJ1198" s="37"/>
      <c r="FK1198" s="37"/>
      <c r="FL1198" s="37"/>
      <c r="FM1198" s="37"/>
      <c r="FN1198" s="37"/>
      <c r="FO1198" s="37"/>
      <c r="FP1198" s="37"/>
      <c r="FQ1198" s="37"/>
      <c r="FR1198" s="37"/>
      <c r="FS1198" s="37"/>
      <c r="FT1198" s="37"/>
      <c r="FU1198" s="37"/>
      <c r="FV1198" s="37"/>
      <c r="FW1198" s="37"/>
      <c r="FX1198" s="37"/>
      <c r="FY1198" s="37"/>
      <c r="FZ1198" s="37"/>
      <c r="GA1198" s="37"/>
      <c r="GB1198" s="37"/>
      <c r="GC1198" s="37"/>
      <c r="GD1198" s="37"/>
      <c r="GE1198" s="37"/>
      <c r="GF1198" s="37"/>
      <c r="GG1198" s="37"/>
      <c r="GH1198" s="37"/>
      <c r="GI1198" s="37"/>
      <c r="GJ1198" s="37"/>
      <c r="GK1198" s="37"/>
      <c r="GL1198" s="37"/>
      <c r="GM1198" s="37"/>
      <c r="GN1198" s="37"/>
      <c r="GO1198" s="37"/>
      <c r="GP1198" s="37"/>
      <c r="GQ1198" s="37"/>
      <c r="GR1198" s="37"/>
      <c r="GS1198" s="37"/>
      <c r="GT1198" s="37"/>
      <c r="GU1198" s="37"/>
      <c r="GV1198" s="37"/>
      <c r="GW1198" s="37"/>
      <c r="GX1198" s="37"/>
      <c r="GY1198" s="37"/>
      <c r="GZ1198" s="37"/>
      <c r="HA1198" s="37"/>
    </row>
    <row r="1199" spans="1:209" s="39" customFormat="1" x14ac:dyDescent="0.25">
      <c r="A1199" s="50"/>
      <c r="B1199" s="124"/>
      <c r="C1199" s="125"/>
      <c r="D1199" s="20"/>
      <c r="E1199" s="20"/>
      <c r="F1199" s="20"/>
      <c r="G1199" s="37"/>
      <c r="H1199" s="37"/>
      <c r="I1199" s="37"/>
      <c r="J1199" s="37"/>
      <c r="K1199" s="37"/>
      <c r="L1199" s="37"/>
      <c r="M1199" s="37"/>
      <c r="N1199" s="37"/>
      <c r="O1199" s="37"/>
      <c r="P1199" s="37"/>
      <c r="Q1199" s="37"/>
      <c r="R1199" s="37"/>
      <c r="S1199" s="37"/>
      <c r="T1199" s="37"/>
      <c r="U1199" s="37"/>
      <c r="V1199" s="37"/>
      <c r="W1199" s="37"/>
      <c r="X1199" s="37"/>
      <c r="Y1199" s="37"/>
      <c r="Z1199" s="37"/>
      <c r="AA1199" s="37"/>
      <c r="AB1199" s="37"/>
      <c r="AC1199" s="37"/>
      <c r="AD1199" s="37"/>
      <c r="AE1199" s="37"/>
      <c r="AF1199" s="37"/>
      <c r="AG1199" s="37"/>
      <c r="AH1199" s="37"/>
      <c r="AI1199" s="37"/>
      <c r="AJ1199" s="37"/>
      <c r="AK1199" s="37"/>
      <c r="AL1199" s="37"/>
      <c r="AM1199" s="37"/>
      <c r="AN1199" s="37"/>
      <c r="AO1199" s="37"/>
      <c r="AP1199" s="37"/>
      <c r="AQ1199" s="37"/>
      <c r="AR1199" s="37"/>
      <c r="AS1199" s="37"/>
      <c r="AT1199" s="37"/>
      <c r="AU1199" s="37"/>
      <c r="AV1199" s="37"/>
      <c r="AW1199" s="37"/>
      <c r="AX1199" s="37"/>
      <c r="AY1199" s="37"/>
      <c r="AZ1199" s="37"/>
      <c r="BA1199" s="37"/>
      <c r="BB1199" s="37"/>
      <c r="BC1199" s="37"/>
      <c r="BD1199" s="37"/>
      <c r="BE1199" s="37"/>
      <c r="BF1199" s="37"/>
      <c r="BG1199" s="37"/>
      <c r="BH1199" s="37"/>
      <c r="BI1199" s="37"/>
      <c r="BJ1199" s="37"/>
      <c r="BK1199" s="37"/>
      <c r="BL1199" s="37"/>
      <c r="BM1199" s="37"/>
      <c r="BN1199" s="37"/>
      <c r="BO1199" s="37"/>
      <c r="BP1199" s="37"/>
      <c r="BQ1199" s="37"/>
      <c r="BR1199" s="37"/>
      <c r="BS1199" s="37"/>
      <c r="BT1199" s="37"/>
      <c r="BU1199" s="37"/>
      <c r="BV1199" s="37"/>
      <c r="BW1199" s="37"/>
      <c r="BX1199" s="37"/>
      <c r="BY1199" s="37"/>
      <c r="BZ1199" s="37"/>
      <c r="CA1199" s="37"/>
      <c r="CB1199" s="37"/>
      <c r="CC1199" s="37"/>
      <c r="CD1199" s="37"/>
      <c r="CE1199" s="37"/>
      <c r="CF1199" s="37"/>
      <c r="CG1199" s="37"/>
      <c r="CH1199" s="37"/>
      <c r="CI1199" s="37"/>
      <c r="CJ1199" s="37"/>
      <c r="CK1199" s="37"/>
      <c r="CL1199" s="37"/>
      <c r="CM1199" s="37"/>
      <c r="CN1199" s="37"/>
      <c r="CO1199" s="37"/>
      <c r="CP1199" s="37"/>
      <c r="CQ1199" s="37"/>
      <c r="CR1199" s="37"/>
      <c r="CS1199" s="37"/>
      <c r="CT1199" s="37"/>
      <c r="CU1199" s="37"/>
      <c r="CV1199" s="37"/>
      <c r="CW1199" s="37"/>
      <c r="CX1199" s="37"/>
      <c r="CY1199" s="37"/>
      <c r="CZ1199" s="37"/>
      <c r="DA1199" s="37"/>
      <c r="DB1199" s="37"/>
      <c r="DC1199" s="37"/>
      <c r="DD1199" s="37"/>
      <c r="DE1199" s="37"/>
      <c r="DF1199" s="37"/>
      <c r="DG1199" s="37"/>
      <c r="DH1199" s="37"/>
      <c r="DI1199" s="37"/>
      <c r="DJ1199" s="37"/>
      <c r="DK1199" s="37"/>
      <c r="DL1199" s="37"/>
      <c r="DM1199" s="37"/>
      <c r="DN1199" s="37"/>
      <c r="DO1199" s="37"/>
      <c r="DP1199" s="37"/>
      <c r="DQ1199" s="37"/>
      <c r="DR1199" s="37"/>
      <c r="DS1199" s="37"/>
      <c r="DT1199" s="37"/>
      <c r="DU1199" s="37"/>
      <c r="DV1199" s="37"/>
      <c r="DW1199" s="37"/>
      <c r="DX1199" s="37"/>
      <c r="DY1199" s="37"/>
      <c r="DZ1199" s="37"/>
      <c r="EA1199" s="37"/>
      <c r="EB1199" s="37"/>
      <c r="EC1199" s="37"/>
      <c r="ED1199" s="37"/>
      <c r="EE1199" s="37"/>
      <c r="EF1199" s="37"/>
      <c r="EG1199" s="37"/>
      <c r="EH1199" s="37"/>
      <c r="EI1199" s="37"/>
      <c r="EJ1199" s="37"/>
      <c r="EK1199" s="37"/>
      <c r="EL1199" s="37"/>
      <c r="EM1199" s="37"/>
      <c r="EN1199" s="37"/>
      <c r="EO1199" s="37"/>
      <c r="EP1199" s="37"/>
      <c r="EQ1199" s="37"/>
      <c r="ER1199" s="37"/>
      <c r="ES1199" s="37"/>
      <c r="ET1199" s="37"/>
      <c r="EU1199" s="37"/>
      <c r="EV1199" s="37"/>
      <c r="EW1199" s="37"/>
      <c r="EX1199" s="37"/>
      <c r="EY1199" s="37"/>
      <c r="EZ1199" s="37"/>
      <c r="FA1199" s="37"/>
      <c r="FB1199" s="37"/>
      <c r="FC1199" s="37"/>
      <c r="FD1199" s="37"/>
      <c r="FE1199" s="37"/>
      <c r="FF1199" s="37"/>
      <c r="FG1199" s="37"/>
      <c r="FH1199" s="37"/>
      <c r="FI1199" s="37"/>
      <c r="FJ1199" s="37"/>
      <c r="FK1199" s="37"/>
      <c r="FL1199" s="37"/>
      <c r="FM1199" s="37"/>
      <c r="FN1199" s="37"/>
      <c r="FO1199" s="37"/>
      <c r="FP1199" s="37"/>
      <c r="FQ1199" s="37"/>
      <c r="FR1199" s="37"/>
      <c r="FS1199" s="37"/>
      <c r="FT1199" s="37"/>
      <c r="FU1199" s="37"/>
      <c r="FV1199" s="37"/>
      <c r="FW1199" s="37"/>
      <c r="FX1199" s="37"/>
      <c r="FY1199" s="37"/>
      <c r="FZ1199" s="37"/>
      <c r="GA1199" s="37"/>
      <c r="GB1199" s="37"/>
      <c r="GC1199" s="37"/>
      <c r="GD1199" s="37"/>
      <c r="GE1199" s="37"/>
      <c r="GF1199" s="37"/>
      <c r="GG1199" s="37"/>
      <c r="GH1199" s="37"/>
      <c r="GI1199" s="37"/>
      <c r="GJ1199" s="37"/>
      <c r="GK1199" s="37"/>
      <c r="GL1199" s="37"/>
      <c r="GM1199" s="37"/>
      <c r="GN1199" s="37"/>
      <c r="GO1199" s="37"/>
      <c r="GP1199" s="37"/>
      <c r="GQ1199" s="37"/>
      <c r="GR1199" s="37"/>
      <c r="GS1199" s="37"/>
      <c r="GT1199" s="37"/>
      <c r="GU1199" s="37"/>
      <c r="GV1199" s="37"/>
      <c r="GW1199" s="37"/>
      <c r="GX1199" s="37"/>
      <c r="GY1199" s="37"/>
      <c r="GZ1199" s="37"/>
      <c r="HA1199" s="37"/>
    </row>
    <row r="1200" spans="1:209" s="39" customFormat="1" x14ac:dyDescent="0.25">
      <c r="A1200" s="50"/>
      <c r="B1200" s="124"/>
      <c r="C1200" s="125"/>
      <c r="D1200" s="20"/>
      <c r="E1200" s="20"/>
      <c r="F1200" s="20"/>
      <c r="G1200" s="37"/>
      <c r="H1200" s="37"/>
      <c r="I1200" s="37"/>
      <c r="J1200" s="37"/>
      <c r="K1200" s="37"/>
      <c r="L1200" s="37"/>
      <c r="M1200" s="37"/>
      <c r="N1200" s="37"/>
      <c r="O1200" s="37"/>
      <c r="P1200" s="37"/>
      <c r="Q1200" s="37"/>
      <c r="R1200" s="37"/>
      <c r="S1200" s="37"/>
      <c r="T1200" s="37"/>
      <c r="U1200" s="37"/>
      <c r="V1200" s="37"/>
      <c r="W1200" s="37"/>
      <c r="X1200" s="37"/>
      <c r="Y1200" s="37"/>
      <c r="Z1200" s="37"/>
      <c r="AA1200" s="37"/>
      <c r="AB1200" s="37"/>
      <c r="AC1200" s="37"/>
      <c r="AD1200" s="37"/>
      <c r="AE1200" s="37"/>
      <c r="AF1200" s="37"/>
      <c r="AG1200" s="37"/>
      <c r="AH1200" s="37"/>
      <c r="AI1200" s="37"/>
      <c r="AJ1200" s="37"/>
      <c r="AK1200" s="37"/>
      <c r="AL1200" s="37"/>
      <c r="AM1200" s="37"/>
      <c r="AN1200" s="37"/>
      <c r="AO1200" s="37"/>
      <c r="AP1200" s="37"/>
      <c r="AQ1200" s="37"/>
      <c r="AR1200" s="37"/>
      <c r="AS1200" s="37"/>
      <c r="AT1200" s="37"/>
      <c r="AU1200" s="37"/>
      <c r="AV1200" s="37"/>
      <c r="AW1200" s="37"/>
      <c r="AX1200" s="37"/>
      <c r="AY1200" s="37"/>
      <c r="AZ1200" s="37"/>
      <c r="BA1200" s="37"/>
      <c r="BB1200" s="37"/>
      <c r="BC1200" s="37"/>
      <c r="BD1200" s="37"/>
      <c r="BE1200" s="37"/>
      <c r="BF1200" s="37"/>
      <c r="BG1200" s="37"/>
      <c r="BH1200" s="37"/>
      <c r="BI1200" s="37"/>
      <c r="BJ1200" s="37"/>
      <c r="BK1200" s="37"/>
      <c r="BL1200" s="37"/>
      <c r="BM1200" s="37"/>
      <c r="BN1200" s="37"/>
      <c r="BO1200" s="37"/>
      <c r="BP1200" s="37"/>
      <c r="BQ1200" s="37"/>
      <c r="BR1200" s="37"/>
      <c r="BS1200" s="37"/>
      <c r="BT1200" s="37"/>
      <c r="BU1200" s="37"/>
      <c r="BV1200" s="37"/>
      <c r="BW1200" s="37"/>
      <c r="BX1200" s="37"/>
      <c r="BY1200" s="37"/>
      <c r="BZ1200" s="37"/>
      <c r="CA1200" s="37"/>
      <c r="CB1200" s="37"/>
      <c r="CC1200" s="37"/>
      <c r="CD1200" s="37"/>
      <c r="CE1200" s="37"/>
      <c r="CF1200" s="37"/>
      <c r="CG1200" s="37"/>
      <c r="CH1200" s="37"/>
      <c r="CI1200" s="37"/>
      <c r="CJ1200" s="37"/>
      <c r="CK1200" s="37"/>
      <c r="CL1200" s="37"/>
      <c r="CM1200" s="37"/>
      <c r="CN1200" s="37"/>
      <c r="CO1200" s="37"/>
      <c r="CP1200" s="37"/>
      <c r="CQ1200" s="37"/>
      <c r="CR1200" s="37"/>
      <c r="CS1200" s="37"/>
      <c r="CT1200" s="37"/>
      <c r="CU1200" s="37"/>
      <c r="CV1200" s="37"/>
      <c r="CW1200" s="37"/>
      <c r="CX1200" s="37"/>
      <c r="CY1200" s="37"/>
      <c r="CZ1200" s="37"/>
      <c r="DA1200" s="37"/>
      <c r="DB1200" s="37"/>
      <c r="DC1200" s="37"/>
      <c r="DD1200" s="37"/>
      <c r="DE1200" s="37"/>
      <c r="DF1200" s="37"/>
      <c r="DG1200" s="37"/>
      <c r="DH1200" s="37"/>
      <c r="DI1200" s="37"/>
      <c r="DJ1200" s="37"/>
      <c r="DK1200" s="37"/>
      <c r="DL1200" s="37"/>
      <c r="DM1200" s="37"/>
      <c r="DN1200" s="37"/>
      <c r="DO1200" s="37"/>
      <c r="DP1200" s="37"/>
      <c r="DQ1200" s="37"/>
      <c r="DR1200" s="37"/>
      <c r="DS1200" s="37"/>
      <c r="DT1200" s="37"/>
      <c r="DU1200" s="37"/>
      <c r="DV1200" s="37"/>
      <c r="DW1200" s="37"/>
      <c r="DX1200" s="37"/>
      <c r="DY1200" s="37"/>
      <c r="DZ1200" s="37"/>
      <c r="EA1200" s="37"/>
      <c r="EB1200" s="37"/>
      <c r="EC1200" s="37"/>
      <c r="ED1200" s="37"/>
      <c r="EE1200" s="37"/>
      <c r="EF1200" s="37"/>
      <c r="EG1200" s="37"/>
      <c r="EH1200" s="37"/>
      <c r="EI1200" s="37"/>
      <c r="EJ1200" s="37"/>
      <c r="EK1200" s="37"/>
      <c r="EL1200" s="37"/>
      <c r="EM1200" s="37"/>
      <c r="EN1200" s="37"/>
      <c r="EO1200" s="37"/>
      <c r="EP1200" s="37"/>
      <c r="EQ1200" s="37"/>
      <c r="ER1200" s="37"/>
      <c r="ES1200" s="37"/>
      <c r="ET1200" s="37"/>
      <c r="EU1200" s="37"/>
      <c r="EV1200" s="37"/>
      <c r="EW1200" s="37"/>
      <c r="EX1200" s="37"/>
      <c r="EY1200" s="37"/>
      <c r="EZ1200" s="37"/>
      <c r="FA1200" s="37"/>
      <c r="FB1200" s="37"/>
      <c r="FC1200" s="37"/>
      <c r="FD1200" s="37"/>
      <c r="FE1200" s="37"/>
      <c r="FF1200" s="37"/>
      <c r="FG1200" s="37"/>
      <c r="FH1200" s="37"/>
      <c r="FI1200" s="37"/>
      <c r="FJ1200" s="37"/>
      <c r="FK1200" s="37"/>
      <c r="FL1200" s="37"/>
      <c r="FM1200" s="37"/>
      <c r="FN1200" s="37"/>
      <c r="FO1200" s="37"/>
      <c r="FP1200" s="37"/>
      <c r="FQ1200" s="37"/>
      <c r="FR1200" s="37"/>
      <c r="FS1200" s="37"/>
      <c r="FT1200" s="37"/>
      <c r="FU1200" s="37"/>
      <c r="FV1200" s="37"/>
      <c r="FW1200" s="37"/>
      <c r="FX1200" s="37"/>
      <c r="FY1200" s="37"/>
      <c r="FZ1200" s="37"/>
      <c r="GA1200" s="37"/>
      <c r="GB1200" s="37"/>
      <c r="GC1200" s="37"/>
      <c r="GD1200" s="37"/>
      <c r="GE1200" s="37"/>
      <c r="GF1200" s="37"/>
      <c r="GG1200" s="37"/>
      <c r="GH1200" s="37"/>
      <c r="GI1200" s="37"/>
      <c r="GJ1200" s="37"/>
      <c r="GK1200" s="37"/>
      <c r="GL1200" s="37"/>
      <c r="GM1200" s="37"/>
      <c r="GN1200" s="37"/>
      <c r="GO1200" s="37"/>
      <c r="GP1200" s="37"/>
      <c r="GQ1200" s="37"/>
      <c r="GR1200" s="37"/>
      <c r="GS1200" s="37"/>
      <c r="GT1200" s="37"/>
      <c r="GU1200" s="37"/>
      <c r="GV1200" s="37"/>
      <c r="GW1200" s="37"/>
      <c r="GX1200" s="37"/>
      <c r="GY1200" s="37"/>
      <c r="GZ1200" s="37"/>
      <c r="HA1200" s="37"/>
    </row>
    <row r="1201" spans="1:209" s="39" customFormat="1" x14ac:dyDescent="0.25">
      <c r="A1201" s="50"/>
      <c r="B1201" s="124"/>
      <c r="C1201" s="125"/>
      <c r="D1201" s="20"/>
      <c r="E1201" s="20"/>
      <c r="F1201" s="20"/>
      <c r="G1201" s="37"/>
      <c r="H1201" s="37"/>
      <c r="I1201" s="37"/>
      <c r="J1201" s="37"/>
      <c r="K1201" s="37"/>
      <c r="L1201" s="37"/>
      <c r="M1201" s="37"/>
      <c r="N1201" s="37"/>
      <c r="O1201" s="37"/>
      <c r="P1201" s="37"/>
      <c r="Q1201" s="37"/>
      <c r="R1201" s="37"/>
      <c r="S1201" s="37"/>
      <c r="T1201" s="37"/>
      <c r="U1201" s="37"/>
      <c r="V1201" s="37"/>
      <c r="W1201" s="37"/>
      <c r="X1201" s="37"/>
      <c r="Y1201" s="37"/>
      <c r="Z1201" s="37"/>
      <c r="AA1201" s="37"/>
      <c r="AB1201" s="37"/>
      <c r="AC1201" s="37"/>
      <c r="AD1201" s="37"/>
      <c r="AE1201" s="37"/>
      <c r="AF1201" s="37"/>
      <c r="AG1201" s="37"/>
      <c r="AH1201" s="37"/>
      <c r="AI1201" s="37"/>
      <c r="AJ1201" s="37"/>
      <c r="AK1201" s="37"/>
      <c r="AL1201" s="37"/>
      <c r="AM1201" s="37"/>
      <c r="AN1201" s="37"/>
      <c r="AO1201" s="37"/>
      <c r="AP1201" s="37"/>
      <c r="AQ1201" s="37"/>
      <c r="AR1201" s="37"/>
      <c r="AS1201" s="37"/>
      <c r="AT1201" s="37"/>
      <c r="AU1201" s="37"/>
      <c r="AV1201" s="37"/>
      <c r="AW1201" s="37"/>
      <c r="AX1201" s="37"/>
      <c r="AY1201" s="37"/>
      <c r="AZ1201" s="37"/>
      <c r="BA1201" s="37"/>
      <c r="BB1201" s="37"/>
      <c r="BC1201" s="37"/>
      <c r="BD1201" s="37"/>
      <c r="BE1201" s="37"/>
      <c r="BF1201" s="37"/>
      <c r="BG1201" s="37"/>
      <c r="BH1201" s="37"/>
      <c r="BI1201" s="37"/>
      <c r="BJ1201" s="37"/>
      <c r="BK1201" s="37"/>
      <c r="BL1201" s="37"/>
      <c r="BM1201" s="37"/>
      <c r="BN1201" s="37"/>
      <c r="BO1201" s="37"/>
      <c r="BP1201" s="37"/>
      <c r="BQ1201" s="37"/>
      <c r="BR1201" s="37"/>
      <c r="BS1201" s="37"/>
      <c r="BT1201" s="37"/>
      <c r="BU1201" s="37"/>
      <c r="BV1201" s="37"/>
      <c r="BW1201" s="37"/>
      <c r="BX1201" s="37"/>
      <c r="BY1201" s="37"/>
      <c r="BZ1201" s="37"/>
      <c r="CA1201" s="37"/>
      <c r="CB1201" s="37"/>
      <c r="CC1201" s="37"/>
      <c r="CD1201" s="37"/>
      <c r="CE1201" s="37"/>
      <c r="CF1201" s="37"/>
      <c r="CG1201" s="37"/>
      <c r="CH1201" s="37"/>
      <c r="CI1201" s="37"/>
      <c r="CJ1201" s="37"/>
      <c r="CK1201" s="37"/>
      <c r="CL1201" s="37"/>
      <c r="CM1201" s="37"/>
      <c r="CN1201" s="37"/>
      <c r="CO1201" s="37"/>
      <c r="CP1201" s="37"/>
      <c r="CQ1201" s="37"/>
      <c r="CR1201" s="37"/>
      <c r="CS1201" s="37"/>
      <c r="CT1201" s="37"/>
      <c r="CU1201" s="37"/>
      <c r="CV1201" s="37"/>
      <c r="CW1201" s="37"/>
      <c r="CX1201" s="37"/>
      <c r="CY1201" s="37"/>
      <c r="CZ1201" s="37"/>
      <c r="DA1201" s="37"/>
      <c r="DB1201" s="37"/>
      <c r="DC1201" s="37"/>
      <c r="DD1201" s="37"/>
      <c r="DE1201" s="37"/>
      <c r="DF1201" s="37"/>
      <c r="DG1201" s="37"/>
      <c r="DH1201" s="37"/>
      <c r="DI1201" s="37"/>
      <c r="DJ1201" s="37"/>
      <c r="DK1201" s="37"/>
      <c r="DL1201" s="37"/>
      <c r="DM1201" s="37"/>
      <c r="DN1201" s="37"/>
      <c r="DO1201" s="37"/>
      <c r="DP1201" s="37"/>
      <c r="DQ1201" s="37"/>
      <c r="DR1201" s="37"/>
      <c r="DS1201" s="37"/>
      <c r="DT1201" s="37"/>
      <c r="DU1201" s="37"/>
      <c r="DV1201" s="37"/>
      <c r="DW1201" s="37"/>
      <c r="DX1201" s="37"/>
      <c r="DY1201" s="37"/>
      <c r="DZ1201" s="37"/>
      <c r="EA1201" s="37"/>
      <c r="EB1201" s="37"/>
      <c r="EC1201" s="37"/>
      <c r="ED1201" s="37"/>
      <c r="EE1201" s="37"/>
      <c r="EF1201" s="37"/>
      <c r="EG1201" s="37"/>
      <c r="EH1201" s="37"/>
      <c r="EI1201" s="37"/>
      <c r="EJ1201" s="37"/>
      <c r="EK1201" s="37"/>
      <c r="EL1201" s="37"/>
      <c r="EM1201" s="37"/>
      <c r="EN1201" s="37"/>
      <c r="EO1201" s="37"/>
      <c r="EP1201" s="37"/>
      <c r="EQ1201" s="37"/>
      <c r="ER1201" s="37"/>
      <c r="ES1201" s="37"/>
      <c r="ET1201" s="37"/>
      <c r="EU1201" s="37"/>
      <c r="EV1201" s="37"/>
      <c r="EW1201" s="37"/>
      <c r="EX1201" s="37"/>
      <c r="EY1201" s="37"/>
      <c r="EZ1201" s="37"/>
      <c r="FA1201" s="37"/>
      <c r="FB1201" s="37"/>
      <c r="FC1201" s="37"/>
      <c r="FD1201" s="37"/>
      <c r="FE1201" s="37"/>
      <c r="FF1201" s="37"/>
      <c r="FG1201" s="37"/>
      <c r="FH1201" s="37"/>
      <c r="FI1201" s="37"/>
      <c r="FJ1201" s="37"/>
      <c r="FK1201" s="37"/>
      <c r="FL1201" s="37"/>
      <c r="FM1201" s="37"/>
      <c r="FN1201" s="37"/>
      <c r="FO1201" s="37"/>
      <c r="FP1201" s="37"/>
      <c r="FQ1201" s="37"/>
      <c r="FR1201" s="37"/>
      <c r="FS1201" s="37"/>
      <c r="FT1201" s="37"/>
      <c r="FU1201" s="37"/>
      <c r="FV1201" s="37"/>
      <c r="FW1201" s="37"/>
      <c r="FX1201" s="37"/>
      <c r="FY1201" s="37"/>
      <c r="FZ1201" s="37"/>
      <c r="GA1201" s="37"/>
      <c r="GB1201" s="37"/>
      <c r="GC1201" s="37"/>
      <c r="GD1201" s="37"/>
      <c r="GE1201" s="37"/>
      <c r="GF1201" s="37"/>
      <c r="GG1201" s="37"/>
      <c r="GH1201" s="37"/>
      <c r="GI1201" s="37"/>
      <c r="GJ1201" s="37"/>
      <c r="GK1201" s="37"/>
      <c r="GL1201" s="37"/>
      <c r="GM1201" s="37"/>
      <c r="GN1201" s="37"/>
      <c r="GO1201" s="37"/>
      <c r="GP1201" s="37"/>
      <c r="GQ1201" s="37"/>
      <c r="GR1201" s="37"/>
      <c r="GS1201" s="37"/>
      <c r="GT1201" s="37"/>
      <c r="GU1201" s="37"/>
      <c r="GV1201" s="37"/>
      <c r="GW1201" s="37"/>
      <c r="GX1201" s="37"/>
      <c r="GY1201" s="37"/>
      <c r="GZ1201" s="37"/>
      <c r="HA1201" s="37"/>
    </row>
    <row r="1202" spans="1:209" s="39" customFormat="1" x14ac:dyDescent="0.25">
      <c r="A1202" s="50"/>
      <c r="B1202" s="124"/>
      <c r="C1202" s="125"/>
      <c r="D1202" s="20"/>
      <c r="E1202" s="20"/>
      <c r="F1202" s="20"/>
      <c r="G1202" s="37"/>
      <c r="H1202" s="37"/>
      <c r="I1202" s="37"/>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7"/>
      <c r="AF1202" s="37"/>
      <c r="AG1202" s="37"/>
      <c r="AH1202" s="37"/>
      <c r="AI1202" s="37"/>
      <c r="AJ1202" s="37"/>
      <c r="AK1202" s="37"/>
      <c r="AL1202" s="37"/>
      <c r="AM1202" s="37"/>
      <c r="AN1202" s="37"/>
      <c r="AO1202" s="37"/>
      <c r="AP1202" s="37"/>
      <c r="AQ1202" s="37"/>
      <c r="AR1202" s="37"/>
      <c r="AS1202" s="37"/>
      <c r="AT1202" s="37"/>
      <c r="AU1202" s="37"/>
      <c r="AV1202" s="37"/>
      <c r="AW1202" s="37"/>
      <c r="AX1202" s="37"/>
      <c r="AY1202" s="37"/>
      <c r="AZ1202" s="37"/>
      <c r="BA1202" s="37"/>
      <c r="BB1202" s="37"/>
      <c r="BC1202" s="37"/>
      <c r="BD1202" s="37"/>
      <c r="BE1202" s="37"/>
      <c r="BF1202" s="37"/>
      <c r="BG1202" s="37"/>
      <c r="BH1202" s="37"/>
      <c r="BI1202" s="37"/>
      <c r="BJ1202" s="37"/>
      <c r="BK1202" s="37"/>
      <c r="BL1202" s="37"/>
      <c r="BM1202" s="37"/>
      <c r="BN1202" s="37"/>
      <c r="BO1202" s="37"/>
      <c r="BP1202" s="37"/>
      <c r="BQ1202" s="37"/>
      <c r="BR1202" s="37"/>
      <c r="BS1202" s="37"/>
      <c r="BT1202" s="37"/>
      <c r="BU1202" s="37"/>
      <c r="BV1202" s="37"/>
      <c r="BW1202" s="37"/>
      <c r="BX1202" s="37"/>
      <c r="BY1202" s="37"/>
      <c r="BZ1202" s="37"/>
      <c r="CA1202" s="37"/>
      <c r="CB1202" s="37"/>
      <c r="CC1202" s="37"/>
      <c r="CD1202" s="37"/>
      <c r="CE1202" s="37"/>
      <c r="CF1202" s="37"/>
      <c r="CG1202" s="37"/>
      <c r="CH1202" s="37"/>
      <c r="CI1202" s="37"/>
      <c r="CJ1202" s="37"/>
      <c r="CK1202" s="37"/>
      <c r="CL1202" s="37"/>
      <c r="CM1202" s="37"/>
      <c r="CN1202" s="37"/>
      <c r="CO1202" s="37"/>
      <c r="CP1202" s="37"/>
      <c r="CQ1202" s="37"/>
      <c r="CR1202" s="37"/>
      <c r="CS1202" s="37"/>
      <c r="CT1202" s="37"/>
      <c r="CU1202" s="37"/>
      <c r="CV1202" s="37"/>
      <c r="CW1202" s="37"/>
      <c r="CX1202" s="37"/>
      <c r="CY1202" s="37"/>
      <c r="CZ1202" s="37"/>
      <c r="DA1202" s="37"/>
      <c r="DB1202" s="37"/>
      <c r="DC1202" s="37"/>
      <c r="DD1202" s="37"/>
      <c r="DE1202" s="37"/>
      <c r="DF1202" s="37"/>
      <c r="DG1202" s="37"/>
      <c r="DH1202" s="37"/>
      <c r="DI1202" s="37"/>
      <c r="DJ1202" s="37"/>
      <c r="DK1202" s="37"/>
      <c r="DL1202" s="37"/>
      <c r="DM1202" s="37"/>
      <c r="DN1202" s="37"/>
      <c r="DO1202" s="37"/>
      <c r="DP1202" s="37"/>
      <c r="DQ1202" s="37"/>
      <c r="DR1202" s="37"/>
      <c r="DS1202" s="37"/>
      <c r="DT1202" s="37"/>
      <c r="DU1202" s="37"/>
      <c r="DV1202" s="37"/>
      <c r="DW1202" s="37"/>
      <c r="DX1202" s="37"/>
      <c r="DY1202" s="37"/>
      <c r="DZ1202" s="37"/>
      <c r="EA1202" s="37"/>
      <c r="EB1202" s="37"/>
      <c r="EC1202" s="37"/>
      <c r="ED1202" s="37"/>
      <c r="EE1202" s="37"/>
      <c r="EF1202" s="37"/>
      <c r="EG1202" s="37"/>
      <c r="EH1202" s="37"/>
      <c r="EI1202" s="37"/>
      <c r="EJ1202" s="37"/>
      <c r="EK1202" s="37"/>
      <c r="EL1202" s="37"/>
      <c r="EM1202" s="37"/>
      <c r="EN1202" s="37"/>
      <c r="EO1202" s="37"/>
      <c r="EP1202" s="37"/>
      <c r="EQ1202" s="37"/>
      <c r="ER1202" s="37"/>
      <c r="ES1202" s="37"/>
      <c r="ET1202" s="37"/>
      <c r="EU1202" s="37"/>
      <c r="EV1202" s="37"/>
      <c r="EW1202" s="37"/>
      <c r="EX1202" s="37"/>
      <c r="EY1202" s="37"/>
      <c r="EZ1202" s="37"/>
      <c r="FA1202" s="37"/>
      <c r="FB1202" s="37"/>
      <c r="FC1202" s="37"/>
      <c r="FD1202" s="37"/>
      <c r="FE1202" s="37"/>
      <c r="FF1202" s="37"/>
      <c r="FG1202" s="37"/>
      <c r="FH1202" s="37"/>
      <c r="FI1202" s="37"/>
      <c r="FJ1202" s="37"/>
      <c r="FK1202" s="37"/>
      <c r="FL1202" s="37"/>
      <c r="FM1202" s="37"/>
      <c r="FN1202" s="37"/>
      <c r="FO1202" s="37"/>
      <c r="FP1202" s="37"/>
      <c r="FQ1202" s="37"/>
      <c r="FR1202" s="37"/>
      <c r="FS1202" s="37"/>
      <c r="FT1202" s="37"/>
      <c r="FU1202" s="37"/>
      <c r="FV1202" s="37"/>
      <c r="FW1202" s="37"/>
      <c r="FX1202" s="37"/>
      <c r="FY1202" s="37"/>
      <c r="FZ1202" s="37"/>
      <c r="GA1202" s="37"/>
      <c r="GB1202" s="37"/>
      <c r="GC1202" s="37"/>
      <c r="GD1202" s="37"/>
      <c r="GE1202" s="37"/>
      <c r="GF1202" s="37"/>
      <c r="GG1202" s="37"/>
      <c r="GH1202" s="37"/>
      <c r="GI1202" s="37"/>
      <c r="GJ1202" s="37"/>
      <c r="GK1202" s="37"/>
      <c r="GL1202" s="37"/>
      <c r="GM1202" s="37"/>
      <c r="GN1202" s="37"/>
      <c r="GO1202" s="37"/>
      <c r="GP1202" s="37"/>
      <c r="GQ1202" s="37"/>
      <c r="GR1202" s="37"/>
      <c r="GS1202" s="37"/>
      <c r="GT1202" s="37"/>
      <c r="GU1202" s="37"/>
      <c r="GV1202" s="37"/>
      <c r="GW1202" s="37"/>
      <c r="GX1202" s="37"/>
      <c r="GY1202" s="37"/>
      <c r="GZ1202" s="37"/>
      <c r="HA1202" s="37"/>
    </row>
    <row r="1203" spans="1:209" s="39" customFormat="1" x14ac:dyDescent="0.25">
      <c r="A1203" s="50"/>
      <c r="B1203" s="124"/>
      <c r="C1203" s="125"/>
      <c r="D1203" s="20"/>
      <c r="E1203" s="20"/>
      <c r="F1203" s="20"/>
      <c r="G1203" s="37"/>
      <c r="H1203" s="37"/>
      <c r="I1203" s="37"/>
      <c r="J1203" s="37"/>
      <c r="K1203" s="37"/>
      <c r="L1203" s="37"/>
      <c r="M1203" s="37"/>
      <c r="N1203" s="37"/>
      <c r="O1203" s="37"/>
      <c r="P1203" s="37"/>
      <c r="Q1203" s="37"/>
      <c r="R1203" s="37"/>
      <c r="S1203" s="37"/>
      <c r="T1203" s="37"/>
      <c r="U1203" s="37"/>
      <c r="V1203" s="37"/>
      <c r="W1203" s="37"/>
      <c r="X1203" s="37"/>
      <c r="Y1203" s="37"/>
      <c r="Z1203" s="37"/>
      <c r="AA1203" s="37"/>
      <c r="AB1203" s="37"/>
      <c r="AC1203" s="37"/>
      <c r="AD1203" s="37"/>
      <c r="AE1203" s="37"/>
      <c r="AF1203" s="37"/>
      <c r="AG1203" s="37"/>
      <c r="AH1203" s="37"/>
      <c r="AI1203" s="37"/>
      <c r="AJ1203" s="37"/>
      <c r="AK1203" s="37"/>
      <c r="AL1203" s="37"/>
      <c r="AM1203" s="37"/>
      <c r="AN1203" s="37"/>
      <c r="AO1203" s="37"/>
      <c r="AP1203" s="37"/>
      <c r="AQ1203" s="37"/>
      <c r="AR1203" s="37"/>
      <c r="AS1203" s="37"/>
      <c r="AT1203" s="37"/>
      <c r="AU1203" s="37"/>
      <c r="AV1203" s="37"/>
      <c r="AW1203" s="37"/>
      <c r="AX1203" s="37"/>
      <c r="AY1203" s="37"/>
      <c r="AZ1203" s="37"/>
      <c r="BA1203" s="37"/>
      <c r="BB1203" s="37"/>
      <c r="BC1203" s="37"/>
      <c r="BD1203" s="37"/>
      <c r="BE1203" s="37"/>
      <c r="BF1203" s="37"/>
      <c r="BG1203" s="37"/>
      <c r="BH1203" s="37"/>
      <c r="BI1203" s="37"/>
      <c r="BJ1203" s="37"/>
      <c r="BK1203" s="37"/>
      <c r="BL1203" s="37"/>
      <c r="BM1203" s="37"/>
      <c r="BN1203" s="37"/>
      <c r="BO1203" s="37"/>
      <c r="BP1203" s="37"/>
      <c r="BQ1203" s="37"/>
      <c r="BR1203" s="37"/>
      <c r="BS1203" s="37"/>
      <c r="BT1203" s="37"/>
      <c r="BU1203" s="37"/>
      <c r="BV1203" s="37"/>
      <c r="BW1203" s="37"/>
      <c r="BX1203" s="37"/>
      <c r="BY1203" s="37"/>
      <c r="BZ1203" s="37"/>
      <c r="CA1203" s="37"/>
      <c r="CB1203" s="37"/>
      <c r="CC1203" s="37"/>
      <c r="CD1203" s="37"/>
      <c r="CE1203" s="37"/>
      <c r="CF1203" s="37"/>
      <c r="CG1203" s="37"/>
      <c r="CH1203" s="37"/>
      <c r="CI1203" s="37"/>
      <c r="CJ1203" s="37"/>
      <c r="CK1203" s="37"/>
      <c r="CL1203" s="37"/>
      <c r="CM1203" s="37"/>
      <c r="CN1203" s="37"/>
      <c r="CO1203" s="37"/>
      <c r="CP1203" s="37"/>
      <c r="CQ1203" s="37"/>
      <c r="CR1203" s="37"/>
      <c r="CS1203" s="37"/>
      <c r="CT1203" s="37"/>
      <c r="CU1203" s="37"/>
      <c r="CV1203" s="37"/>
      <c r="CW1203" s="37"/>
      <c r="CX1203" s="37"/>
      <c r="CY1203" s="37"/>
      <c r="CZ1203" s="37"/>
      <c r="DA1203" s="37"/>
      <c r="DB1203" s="37"/>
      <c r="DC1203" s="37"/>
      <c r="DD1203" s="37"/>
      <c r="DE1203" s="37"/>
      <c r="DF1203" s="37"/>
      <c r="DG1203" s="37"/>
      <c r="DH1203" s="37"/>
      <c r="DI1203" s="37"/>
      <c r="DJ1203" s="37"/>
      <c r="DK1203" s="37"/>
      <c r="DL1203" s="37"/>
      <c r="DM1203" s="37"/>
      <c r="DN1203" s="37"/>
      <c r="DO1203" s="37"/>
      <c r="DP1203" s="37"/>
      <c r="DQ1203" s="37"/>
      <c r="DR1203" s="37"/>
      <c r="DS1203" s="37"/>
      <c r="DT1203" s="37"/>
      <c r="DU1203" s="37"/>
      <c r="DV1203" s="37"/>
      <c r="DW1203" s="37"/>
      <c r="DX1203" s="37"/>
      <c r="DY1203" s="37"/>
      <c r="DZ1203" s="37"/>
      <c r="EA1203" s="37"/>
      <c r="EB1203" s="37"/>
      <c r="EC1203" s="37"/>
      <c r="ED1203" s="37"/>
      <c r="EE1203" s="37"/>
      <c r="EF1203" s="37"/>
      <c r="EG1203" s="37"/>
      <c r="EH1203" s="37"/>
      <c r="EI1203" s="37"/>
      <c r="EJ1203" s="37"/>
      <c r="EK1203" s="37"/>
      <c r="EL1203" s="37"/>
      <c r="EM1203" s="37"/>
      <c r="EN1203" s="37"/>
      <c r="EO1203" s="37"/>
      <c r="EP1203" s="37"/>
      <c r="EQ1203" s="37"/>
      <c r="ER1203" s="37"/>
      <c r="ES1203" s="37"/>
      <c r="ET1203" s="37"/>
      <c r="EU1203" s="37"/>
      <c r="EV1203" s="37"/>
      <c r="EW1203" s="37"/>
      <c r="EX1203" s="37"/>
      <c r="EY1203" s="37"/>
      <c r="EZ1203" s="37"/>
      <c r="FA1203" s="37"/>
      <c r="FB1203" s="37"/>
      <c r="FC1203" s="37"/>
      <c r="FD1203" s="37"/>
      <c r="FE1203" s="37"/>
      <c r="FF1203" s="37"/>
      <c r="FG1203" s="37"/>
      <c r="FH1203" s="37"/>
      <c r="FI1203" s="37"/>
      <c r="FJ1203" s="37"/>
      <c r="FK1203" s="37"/>
      <c r="FL1203" s="37"/>
      <c r="FM1203" s="37"/>
      <c r="FN1203" s="37"/>
      <c r="FO1203" s="37"/>
      <c r="FP1203" s="37"/>
      <c r="FQ1203" s="37"/>
      <c r="FR1203" s="37"/>
      <c r="FS1203" s="37"/>
      <c r="FT1203" s="37"/>
      <c r="FU1203" s="37"/>
      <c r="FV1203" s="37"/>
      <c r="FW1203" s="37"/>
      <c r="FX1203" s="37"/>
      <c r="FY1203" s="37"/>
      <c r="FZ1203" s="37"/>
      <c r="GA1203" s="37"/>
      <c r="GB1203" s="37"/>
      <c r="GC1203" s="37"/>
      <c r="GD1203" s="37"/>
      <c r="GE1203" s="37"/>
      <c r="GF1203" s="37"/>
      <c r="GG1203" s="37"/>
      <c r="GH1203" s="37"/>
      <c r="GI1203" s="37"/>
      <c r="GJ1203" s="37"/>
      <c r="GK1203" s="37"/>
      <c r="GL1203" s="37"/>
      <c r="GM1203" s="37"/>
      <c r="GN1203" s="37"/>
      <c r="GO1203" s="37"/>
      <c r="GP1203" s="37"/>
      <c r="GQ1203" s="37"/>
      <c r="GR1203" s="37"/>
      <c r="GS1203" s="37"/>
      <c r="GT1203" s="37"/>
      <c r="GU1203" s="37"/>
      <c r="GV1203" s="37"/>
      <c r="GW1203" s="37"/>
      <c r="GX1203" s="37"/>
      <c r="GY1203" s="37"/>
      <c r="GZ1203" s="37"/>
      <c r="HA1203" s="37"/>
    </row>
    <row r="1204" spans="1:209" s="39" customFormat="1" x14ac:dyDescent="0.25">
      <c r="A1204" s="50"/>
      <c r="B1204" s="124"/>
      <c r="C1204" s="125"/>
      <c r="D1204" s="20"/>
      <c r="E1204" s="20"/>
      <c r="F1204" s="20"/>
      <c r="G1204" s="37"/>
      <c r="H1204" s="37"/>
      <c r="I1204" s="37"/>
      <c r="J1204" s="37"/>
      <c r="K1204" s="37"/>
      <c r="L1204" s="37"/>
      <c r="M1204" s="37"/>
      <c r="N1204" s="37"/>
      <c r="O1204" s="37"/>
      <c r="P1204" s="37"/>
      <c r="Q1204" s="37"/>
      <c r="R1204" s="37"/>
      <c r="S1204" s="37"/>
      <c r="T1204" s="37"/>
      <c r="U1204" s="37"/>
      <c r="V1204" s="37"/>
      <c r="W1204" s="37"/>
      <c r="X1204" s="37"/>
      <c r="Y1204" s="37"/>
      <c r="Z1204" s="37"/>
      <c r="AA1204" s="37"/>
      <c r="AB1204" s="37"/>
      <c r="AC1204" s="37"/>
      <c r="AD1204" s="37"/>
      <c r="AE1204" s="37"/>
      <c r="AF1204" s="37"/>
      <c r="AG1204" s="37"/>
      <c r="AH1204" s="37"/>
      <c r="AI1204" s="37"/>
      <c r="AJ1204" s="37"/>
      <c r="AK1204" s="37"/>
      <c r="AL1204" s="37"/>
      <c r="AM1204" s="37"/>
      <c r="AN1204" s="37"/>
      <c r="AO1204" s="37"/>
      <c r="AP1204" s="37"/>
      <c r="AQ1204" s="37"/>
      <c r="AR1204" s="37"/>
      <c r="AS1204" s="37"/>
      <c r="AT1204" s="37"/>
      <c r="AU1204" s="37"/>
      <c r="AV1204" s="37"/>
      <c r="AW1204" s="37"/>
      <c r="AX1204" s="37"/>
      <c r="AY1204" s="37"/>
      <c r="AZ1204" s="37"/>
      <c r="BA1204" s="37"/>
      <c r="BB1204" s="37"/>
      <c r="BC1204" s="37"/>
      <c r="BD1204" s="37"/>
      <c r="BE1204" s="37"/>
      <c r="BF1204" s="37"/>
      <c r="BG1204" s="37"/>
      <c r="BH1204" s="37"/>
      <c r="BI1204" s="37"/>
      <c r="BJ1204" s="37"/>
      <c r="BK1204" s="37"/>
      <c r="BL1204" s="37"/>
      <c r="BM1204" s="37"/>
      <c r="BN1204" s="37"/>
      <c r="BO1204" s="37"/>
      <c r="BP1204" s="37"/>
      <c r="BQ1204" s="37"/>
      <c r="BR1204" s="37"/>
      <c r="BS1204" s="37"/>
      <c r="BT1204" s="37"/>
      <c r="BU1204" s="37"/>
      <c r="BV1204" s="37"/>
      <c r="BW1204" s="37"/>
      <c r="BX1204" s="37"/>
      <c r="BY1204" s="37"/>
      <c r="BZ1204" s="37"/>
      <c r="CA1204" s="37"/>
      <c r="CB1204" s="37"/>
      <c r="CC1204" s="37"/>
      <c r="CD1204" s="37"/>
      <c r="CE1204" s="37"/>
      <c r="CF1204" s="37"/>
      <c r="CG1204" s="37"/>
      <c r="CH1204" s="37"/>
      <c r="CI1204" s="37"/>
      <c r="CJ1204" s="37"/>
      <c r="CK1204" s="37"/>
      <c r="CL1204" s="37"/>
      <c r="CM1204" s="37"/>
      <c r="CN1204" s="37"/>
      <c r="CO1204" s="37"/>
      <c r="CP1204" s="37"/>
      <c r="CQ1204" s="37"/>
      <c r="CR1204" s="37"/>
      <c r="CS1204" s="37"/>
      <c r="CT1204" s="37"/>
      <c r="CU1204" s="37"/>
      <c r="CV1204" s="37"/>
      <c r="CW1204" s="37"/>
      <c r="CX1204" s="37"/>
      <c r="CY1204" s="37"/>
      <c r="CZ1204" s="37"/>
      <c r="DA1204" s="37"/>
      <c r="DB1204" s="37"/>
      <c r="DC1204" s="37"/>
      <c r="DD1204" s="37"/>
      <c r="DE1204" s="37"/>
      <c r="DF1204" s="37"/>
      <c r="DG1204" s="37"/>
      <c r="DH1204" s="37"/>
      <c r="DI1204" s="37"/>
      <c r="DJ1204" s="37"/>
      <c r="DK1204" s="37"/>
      <c r="DL1204" s="37"/>
      <c r="DM1204" s="37"/>
      <c r="DN1204" s="37"/>
      <c r="DO1204" s="37"/>
      <c r="DP1204" s="37"/>
      <c r="DQ1204" s="37"/>
      <c r="DR1204" s="37"/>
      <c r="DS1204" s="37"/>
      <c r="DT1204" s="37"/>
      <c r="DU1204" s="37"/>
      <c r="DV1204" s="37"/>
      <c r="DW1204" s="37"/>
      <c r="DX1204" s="37"/>
      <c r="DY1204" s="37"/>
      <c r="DZ1204" s="37"/>
      <c r="EA1204" s="37"/>
      <c r="EB1204" s="37"/>
      <c r="EC1204" s="37"/>
      <c r="ED1204" s="37"/>
      <c r="EE1204" s="37"/>
      <c r="EF1204" s="37"/>
      <c r="EG1204" s="37"/>
      <c r="EH1204" s="37"/>
      <c r="EI1204" s="37"/>
      <c r="EJ1204" s="37"/>
      <c r="EK1204" s="37"/>
      <c r="EL1204" s="37"/>
      <c r="EM1204" s="37"/>
      <c r="EN1204" s="37"/>
      <c r="EO1204" s="37"/>
      <c r="EP1204" s="37"/>
      <c r="EQ1204" s="37"/>
      <c r="ER1204" s="37"/>
      <c r="ES1204" s="37"/>
      <c r="ET1204" s="37"/>
      <c r="EU1204" s="37"/>
      <c r="EV1204" s="37"/>
      <c r="EW1204" s="37"/>
      <c r="EX1204" s="37"/>
      <c r="EY1204" s="37"/>
      <c r="EZ1204" s="37"/>
      <c r="FA1204" s="37"/>
      <c r="FB1204" s="37"/>
      <c r="FC1204" s="37"/>
      <c r="FD1204" s="37"/>
      <c r="FE1204" s="37"/>
      <c r="FF1204" s="37"/>
      <c r="FG1204" s="37"/>
      <c r="FH1204" s="37"/>
      <c r="FI1204" s="37"/>
      <c r="FJ1204" s="37"/>
      <c r="FK1204" s="37"/>
      <c r="FL1204" s="37"/>
      <c r="FM1204" s="37"/>
      <c r="FN1204" s="37"/>
      <c r="FO1204" s="37"/>
      <c r="FP1204" s="37"/>
      <c r="FQ1204" s="37"/>
      <c r="FR1204" s="37"/>
      <c r="FS1204" s="37"/>
      <c r="FT1204" s="37"/>
      <c r="FU1204" s="37"/>
      <c r="FV1204" s="37"/>
      <c r="FW1204" s="37"/>
      <c r="FX1204" s="37"/>
      <c r="FY1204" s="37"/>
      <c r="FZ1204" s="37"/>
      <c r="GA1204" s="37"/>
      <c r="GB1204" s="37"/>
      <c r="GC1204" s="37"/>
      <c r="GD1204" s="37"/>
      <c r="GE1204" s="37"/>
      <c r="GF1204" s="37"/>
      <c r="GG1204" s="37"/>
      <c r="GH1204" s="37"/>
      <c r="GI1204" s="37"/>
      <c r="GJ1204" s="37"/>
      <c r="GK1204" s="37"/>
      <c r="GL1204" s="37"/>
      <c r="GM1204" s="37"/>
      <c r="GN1204" s="37"/>
      <c r="GO1204" s="37"/>
      <c r="GP1204" s="37"/>
      <c r="GQ1204" s="37"/>
      <c r="GR1204" s="37"/>
      <c r="GS1204" s="37"/>
      <c r="GT1204" s="37"/>
      <c r="GU1204" s="37"/>
      <c r="GV1204" s="37"/>
      <c r="GW1204" s="37"/>
      <c r="GX1204" s="37"/>
      <c r="GY1204" s="37"/>
      <c r="GZ1204" s="37"/>
      <c r="HA1204" s="37"/>
    </row>
    <row r="1205" spans="1:209" s="39" customFormat="1" x14ac:dyDescent="0.25">
      <c r="A1205" s="50"/>
      <c r="B1205" s="124"/>
      <c r="C1205" s="125"/>
      <c r="D1205" s="20"/>
      <c r="E1205" s="20"/>
      <c r="F1205" s="20"/>
      <c r="G1205" s="37"/>
      <c r="H1205" s="37"/>
      <c r="I1205" s="37"/>
      <c r="J1205" s="37"/>
      <c r="K1205" s="37"/>
      <c r="L1205" s="37"/>
      <c r="M1205" s="37"/>
      <c r="N1205" s="37"/>
      <c r="O1205" s="37"/>
      <c r="P1205" s="37"/>
      <c r="Q1205" s="37"/>
      <c r="R1205" s="37"/>
      <c r="S1205" s="37"/>
      <c r="T1205" s="37"/>
      <c r="U1205" s="37"/>
      <c r="V1205" s="37"/>
      <c r="W1205" s="37"/>
      <c r="X1205" s="37"/>
      <c r="Y1205" s="37"/>
      <c r="Z1205" s="37"/>
      <c r="AA1205" s="37"/>
      <c r="AB1205" s="37"/>
      <c r="AC1205" s="37"/>
      <c r="AD1205" s="37"/>
      <c r="AE1205" s="37"/>
      <c r="AF1205" s="37"/>
      <c r="AG1205" s="37"/>
      <c r="AH1205" s="37"/>
      <c r="AI1205" s="37"/>
      <c r="AJ1205" s="37"/>
      <c r="AK1205" s="37"/>
      <c r="AL1205" s="37"/>
      <c r="AM1205" s="37"/>
      <c r="AN1205" s="37"/>
      <c r="AO1205" s="37"/>
      <c r="AP1205" s="37"/>
      <c r="AQ1205" s="37"/>
      <c r="AR1205" s="37"/>
      <c r="AS1205" s="37"/>
      <c r="AT1205" s="37"/>
      <c r="AU1205" s="37"/>
      <c r="AV1205" s="37"/>
      <c r="AW1205" s="37"/>
      <c r="AX1205" s="37"/>
      <c r="AY1205" s="37"/>
      <c r="AZ1205" s="37"/>
      <c r="BA1205" s="37"/>
      <c r="BB1205" s="37"/>
      <c r="BC1205" s="37"/>
      <c r="BD1205" s="37"/>
      <c r="BE1205" s="37"/>
      <c r="BF1205" s="37"/>
      <c r="BG1205" s="37"/>
      <c r="BH1205" s="37"/>
      <c r="BI1205" s="37"/>
      <c r="BJ1205" s="37"/>
      <c r="BK1205" s="37"/>
      <c r="BL1205" s="37"/>
      <c r="BM1205" s="37"/>
      <c r="BN1205" s="37"/>
      <c r="BO1205" s="37"/>
      <c r="BP1205" s="37"/>
      <c r="BQ1205" s="37"/>
      <c r="BR1205" s="37"/>
      <c r="BS1205" s="37"/>
      <c r="BT1205" s="37"/>
      <c r="BU1205" s="37"/>
      <c r="BV1205" s="37"/>
      <c r="BW1205" s="37"/>
      <c r="BX1205" s="37"/>
      <c r="BY1205" s="37"/>
      <c r="BZ1205" s="37"/>
      <c r="CA1205" s="37"/>
      <c r="CB1205" s="37"/>
      <c r="CC1205" s="37"/>
      <c r="CD1205" s="37"/>
      <c r="CE1205" s="37"/>
      <c r="CF1205" s="37"/>
      <c r="CG1205" s="37"/>
      <c r="CH1205" s="37"/>
      <c r="CI1205" s="37"/>
      <c r="CJ1205" s="37"/>
      <c r="CK1205" s="37"/>
      <c r="CL1205" s="37"/>
      <c r="CM1205" s="37"/>
      <c r="CN1205" s="37"/>
      <c r="CO1205" s="37"/>
      <c r="CP1205" s="37"/>
      <c r="CQ1205" s="37"/>
      <c r="CR1205" s="37"/>
      <c r="CS1205" s="37"/>
      <c r="CT1205" s="37"/>
      <c r="CU1205" s="37"/>
      <c r="CV1205" s="37"/>
      <c r="CW1205" s="37"/>
      <c r="CX1205" s="37"/>
      <c r="CY1205" s="37"/>
      <c r="CZ1205" s="37"/>
      <c r="DA1205" s="37"/>
      <c r="DB1205" s="37"/>
      <c r="DC1205" s="37"/>
      <c r="DD1205" s="37"/>
      <c r="DE1205" s="37"/>
      <c r="DF1205" s="37"/>
      <c r="DG1205" s="37"/>
      <c r="DH1205" s="37"/>
      <c r="DI1205" s="37"/>
      <c r="DJ1205" s="37"/>
      <c r="DK1205" s="37"/>
      <c r="DL1205" s="37"/>
      <c r="DM1205" s="37"/>
      <c r="DN1205" s="37"/>
      <c r="DO1205" s="37"/>
      <c r="DP1205" s="37"/>
      <c r="DQ1205" s="37"/>
      <c r="DR1205" s="37"/>
      <c r="DS1205" s="37"/>
      <c r="DT1205" s="37"/>
      <c r="DU1205" s="37"/>
      <c r="DV1205" s="37"/>
      <c r="DW1205" s="37"/>
      <c r="DX1205" s="37"/>
      <c r="DY1205" s="37"/>
      <c r="DZ1205" s="37"/>
      <c r="EA1205" s="37"/>
      <c r="EB1205" s="37"/>
      <c r="EC1205" s="37"/>
      <c r="ED1205" s="37"/>
      <c r="EE1205" s="37"/>
      <c r="EF1205" s="37"/>
      <c r="EG1205" s="37"/>
      <c r="EH1205" s="37"/>
      <c r="EI1205" s="37"/>
      <c r="EJ1205" s="37"/>
      <c r="EK1205" s="37"/>
      <c r="EL1205" s="37"/>
      <c r="EM1205" s="37"/>
      <c r="EN1205" s="37"/>
      <c r="EO1205" s="37"/>
      <c r="EP1205" s="37"/>
      <c r="EQ1205" s="37"/>
      <c r="ER1205" s="37"/>
      <c r="ES1205" s="37"/>
      <c r="ET1205" s="37"/>
      <c r="EU1205" s="37"/>
      <c r="EV1205" s="37"/>
      <c r="EW1205" s="37"/>
      <c r="EX1205" s="37"/>
      <c r="EY1205" s="37"/>
      <c r="EZ1205" s="37"/>
      <c r="FA1205" s="37"/>
      <c r="FB1205" s="37"/>
      <c r="FC1205" s="37"/>
      <c r="FD1205" s="37"/>
      <c r="FE1205" s="37"/>
      <c r="FF1205" s="37"/>
      <c r="FG1205" s="37"/>
      <c r="FH1205" s="37"/>
      <c r="FI1205" s="37"/>
      <c r="FJ1205" s="37"/>
      <c r="FK1205" s="37"/>
      <c r="FL1205" s="37"/>
      <c r="FM1205" s="37"/>
      <c r="FN1205" s="37"/>
      <c r="FO1205" s="37"/>
      <c r="FP1205" s="37"/>
      <c r="FQ1205" s="37"/>
      <c r="FR1205" s="37"/>
      <c r="FS1205" s="37"/>
      <c r="FT1205" s="37"/>
      <c r="FU1205" s="37"/>
      <c r="FV1205" s="37"/>
      <c r="FW1205" s="37"/>
      <c r="FX1205" s="37"/>
      <c r="FY1205" s="37"/>
      <c r="FZ1205" s="37"/>
      <c r="GA1205" s="37"/>
      <c r="GB1205" s="37"/>
      <c r="GC1205" s="37"/>
      <c r="GD1205" s="37"/>
      <c r="GE1205" s="37"/>
      <c r="GF1205" s="37"/>
      <c r="GG1205" s="37"/>
      <c r="GH1205" s="37"/>
      <c r="GI1205" s="37"/>
      <c r="GJ1205" s="37"/>
      <c r="GK1205" s="37"/>
      <c r="GL1205" s="37"/>
      <c r="GM1205" s="37"/>
      <c r="GN1205" s="37"/>
      <c r="GO1205" s="37"/>
      <c r="GP1205" s="37"/>
      <c r="GQ1205" s="37"/>
      <c r="GR1205" s="37"/>
      <c r="GS1205" s="37"/>
      <c r="GT1205" s="37"/>
      <c r="GU1205" s="37"/>
      <c r="GV1205" s="37"/>
      <c r="GW1205" s="37"/>
      <c r="GX1205" s="37"/>
      <c r="GY1205" s="37"/>
      <c r="GZ1205" s="37"/>
      <c r="HA1205" s="37"/>
    </row>
    <row r="1206" spans="1:209" s="39" customFormat="1" x14ac:dyDescent="0.25">
      <c r="A1206" s="50"/>
      <c r="B1206" s="124"/>
      <c r="C1206" s="125"/>
      <c r="D1206" s="20"/>
      <c r="E1206" s="20"/>
      <c r="F1206" s="20"/>
      <c r="G1206" s="37"/>
      <c r="H1206" s="37"/>
      <c r="I1206" s="37"/>
      <c r="J1206" s="37"/>
      <c r="K1206" s="37"/>
      <c r="L1206" s="37"/>
      <c r="M1206" s="37"/>
      <c r="N1206" s="37"/>
      <c r="O1206" s="37"/>
      <c r="P1206" s="37"/>
      <c r="Q1206" s="37"/>
      <c r="R1206" s="37"/>
      <c r="S1206" s="37"/>
      <c r="T1206" s="37"/>
      <c r="U1206" s="37"/>
      <c r="V1206" s="37"/>
      <c r="W1206" s="37"/>
      <c r="X1206" s="37"/>
      <c r="Y1206" s="37"/>
      <c r="Z1206" s="37"/>
      <c r="AA1206" s="37"/>
      <c r="AB1206" s="37"/>
      <c r="AC1206" s="37"/>
      <c r="AD1206" s="37"/>
      <c r="AE1206" s="37"/>
      <c r="AF1206" s="37"/>
      <c r="AG1206" s="37"/>
      <c r="AH1206" s="37"/>
      <c r="AI1206" s="37"/>
      <c r="AJ1206" s="37"/>
      <c r="AK1206" s="37"/>
      <c r="AL1206" s="37"/>
      <c r="AM1206" s="37"/>
      <c r="AN1206" s="37"/>
      <c r="AO1206" s="37"/>
      <c r="AP1206" s="37"/>
      <c r="AQ1206" s="37"/>
      <c r="AR1206" s="37"/>
      <c r="AS1206" s="37"/>
      <c r="AT1206" s="37"/>
      <c r="AU1206" s="37"/>
      <c r="AV1206" s="37"/>
      <c r="AW1206" s="37"/>
      <c r="AX1206" s="37"/>
      <c r="AY1206" s="37"/>
      <c r="AZ1206" s="37"/>
      <c r="BA1206" s="37"/>
      <c r="BB1206" s="37"/>
      <c r="BC1206" s="37"/>
      <c r="BD1206" s="37"/>
      <c r="BE1206" s="37"/>
      <c r="BF1206" s="37"/>
      <c r="BG1206" s="37"/>
      <c r="BH1206" s="37"/>
      <c r="BI1206" s="37"/>
      <c r="BJ1206" s="37"/>
      <c r="BK1206" s="37"/>
      <c r="BL1206" s="37"/>
      <c r="BM1206" s="37"/>
      <c r="BN1206" s="37"/>
      <c r="BO1206" s="37"/>
      <c r="BP1206" s="37"/>
      <c r="BQ1206" s="37"/>
      <c r="BR1206" s="37"/>
      <c r="BS1206" s="37"/>
      <c r="BT1206" s="37"/>
      <c r="BU1206" s="37"/>
      <c r="BV1206" s="37"/>
      <c r="BW1206" s="37"/>
      <c r="BX1206" s="37"/>
      <c r="BY1206" s="37"/>
      <c r="BZ1206" s="37"/>
      <c r="CA1206" s="37"/>
      <c r="CB1206" s="37"/>
      <c r="CC1206" s="37"/>
      <c r="CD1206" s="37"/>
      <c r="CE1206" s="37"/>
      <c r="CF1206" s="37"/>
      <c r="CG1206" s="37"/>
      <c r="CH1206" s="37"/>
      <c r="CI1206" s="37"/>
      <c r="CJ1206" s="37"/>
      <c r="CK1206" s="37"/>
      <c r="CL1206" s="37"/>
      <c r="CM1206" s="37"/>
      <c r="CN1206" s="37"/>
      <c r="CO1206" s="37"/>
      <c r="CP1206" s="37"/>
      <c r="CQ1206" s="37"/>
      <c r="CR1206" s="37"/>
      <c r="CS1206" s="37"/>
      <c r="CT1206" s="37"/>
      <c r="CU1206" s="37"/>
      <c r="CV1206" s="37"/>
      <c r="CW1206" s="37"/>
      <c r="CX1206" s="37"/>
      <c r="CY1206" s="37"/>
      <c r="CZ1206" s="37"/>
      <c r="DA1206" s="37"/>
      <c r="DB1206" s="37"/>
      <c r="DC1206" s="37"/>
      <c r="DD1206" s="37"/>
      <c r="DE1206" s="37"/>
      <c r="DF1206" s="37"/>
      <c r="DG1206" s="37"/>
      <c r="DH1206" s="37"/>
      <c r="DI1206" s="37"/>
      <c r="DJ1206" s="37"/>
      <c r="DK1206" s="37"/>
      <c r="DL1206" s="37"/>
      <c r="DM1206" s="37"/>
      <c r="DN1206" s="37"/>
      <c r="DO1206" s="37"/>
      <c r="DP1206" s="37"/>
      <c r="DQ1206" s="37"/>
      <c r="DR1206" s="37"/>
      <c r="DS1206" s="37"/>
      <c r="DT1206" s="37"/>
      <c r="DU1206" s="37"/>
      <c r="DV1206" s="37"/>
      <c r="DW1206" s="37"/>
      <c r="DX1206" s="37"/>
      <c r="DY1206" s="37"/>
      <c r="DZ1206" s="37"/>
      <c r="EA1206" s="37"/>
      <c r="EB1206" s="37"/>
      <c r="EC1206" s="37"/>
      <c r="ED1206" s="37"/>
      <c r="EE1206" s="37"/>
      <c r="EF1206" s="37"/>
      <c r="EG1206" s="37"/>
      <c r="EH1206" s="37"/>
      <c r="EI1206" s="37"/>
      <c r="EJ1206" s="37"/>
      <c r="EK1206" s="37"/>
      <c r="EL1206" s="37"/>
      <c r="EM1206" s="37"/>
      <c r="EN1206" s="37"/>
      <c r="EO1206" s="37"/>
      <c r="EP1206" s="37"/>
      <c r="EQ1206" s="37"/>
      <c r="ER1206" s="37"/>
      <c r="ES1206" s="37"/>
      <c r="ET1206" s="37"/>
      <c r="EU1206" s="37"/>
      <c r="EV1206" s="37"/>
      <c r="EW1206" s="37"/>
      <c r="EX1206" s="37"/>
      <c r="EY1206" s="37"/>
      <c r="EZ1206" s="37"/>
      <c r="FA1206" s="37"/>
      <c r="FB1206" s="37"/>
      <c r="FC1206" s="37"/>
      <c r="FD1206" s="37"/>
      <c r="FE1206" s="37"/>
      <c r="FF1206" s="37"/>
      <c r="FG1206" s="37"/>
      <c r="FH1206" s="37"/>
      <c r="FI1206" s="37"/>
      <c r="FJ1206" s="37"/>
      <c r="FK1206" s="37"/>
      <c r="FL1206" s="37"/>
      <c r="FM1206" s="37"/>
      <c r="FN1206" s="37"/>
      <c r="FO1206" s="37"/>
      <c r="FP1206" s="37"/>
      <c r="FQ1206" s="37"/>
      <c r="FR1206" s="37"/>
      <c r="FS1206" s="37"/>
      <c r="FT1206" s="37"/>
      <c r="FU1206" s="37"/>
      <c r="FV1206" s="37"/>
      <c r="FW1206" s="37"/>
      <c r="FX1206" s="37"/>
      <c r="FY1206" s="37"/>
      <c r="FZ1206" s="37"/>
      <c r="GA1206" s="37"/>
      <c r="GB1206" s="37"/>
      <c r="GC1206" s="37"/>
      <c r="GD1206" s="37"/>
      <c r="GE1206" s="37"/>
      <c r="GF1206" s="37"/>
      <c r="GG1206" s="37"/>
      <c r="GH1206" s="37"/>
      <c r="GI1206" s="37"/>
      <c r="GJ1206" s="37"/>
      <c r="GK1206" s="37"/>
      <c r="GL1206" s="37"/>
      <c r="GM1206" s="37"/>
      <c r="GN1206" s="37"/>
      <c r="GO1206" s="37"/>
      <c r="GP1206" s="37"/>
      <c r="GQ1206" s="37"/>
      <c r="GR1206" s="37"/>
      <c r="GS1206" s="37"/>
      <c r="GT1206" s="37"/>
      <c r="GU1206" s="37"/>
      <c r="GV1206" s="37"/>
      <c r="GW1206" s="37"/>
      <c r="GX1206" s="37"/>
      <c r="GY1206" s="37"/>
      <c r="GZ1206" s="37"/>
      <c r="HA1206" s="37"/>
    </row>
    <row r="1207" spans="1:209" s="39" customFormat="1" x14ac:dyDescent="0.25">
      <c r="A1207" s="50"/>
      <c r="B1207" s="124"/>
      <c r="C1207" s="125"/>
      <c r="D1207" s="20"/>
      <c r="E1207" s="20"/>
      <c r="F1207" s="20"/>
      <c r="G1207" s="37"/>
      <c r="H1207" s="37"/>
      <c r="I1207" s="37"/>
      <c r="J1207" s="37"/>
      <c r="K1207" s="37"/>
      <c r="L1207" s="37"/>
      <c r="M1207" s="37"/>
      <c r="N1207" s="37"/>
      <c r="O1207" s="37"/>
      <c r="P1207" s="37"/>
      <c r="Q1207" s="37"/>
      <c r="R1207" s="37"/>
      <c r="S1207" s="37"/>
      <c r="T1207" s="37"/>
      <c r="U1207" s="37"/>
      <c r="V1207" s="37"/>
      <c r="W1207" s="37"/>
      <c r="X1207" s="37"/>
      <c r="Y1207" s="37"/>
      <c r="Z1207" s="37"/>
      <c r="AA1207" s="37"/>
      <c r="AB1207" s="37"/>
      <c r="AC1207" s="37"/>
      <c r="AD1207" s="37"/>
      <c r="AE1207" s="37"/>
      <c r="AF1207" s="37"/>
      <c r="AG1207" s="37"/>
      <c r="AH1207" s="37"/>
      <c r="AI1207" s="37"/>
      <c r="AJ1207" s="37"/>
      <c r="AK1207" s="37"/>
      <c r="AL1207" s="37"/>
      <c r="AM1207" s="37"/>
      <c r="AN1207" s="37"/>
      <c r="AO1207" s="37"/>
      <c r="AP1207" s="37"/>
      <c r="AQ1207" s="37"/>
      <c r="AR1207" s="37"/>
      <c r="AS1207" s="37"/>
      <c r="AT1207" s="37"/>
      <c r="AU1207" s="37"/>
      <c r="AV1207" s="37"/>
      <c r="AW1207" s="37"/>
      <c r="AX1207" s="37"/>
      <c r="AY1207" s="37"/>
      <c r="AZ1207" s="37"/>
      <c r="BA1207" s="37"/>
      <c r="BB1207" s="37"/>
      <c r="BC1207" s="37"/>
      <c r="BD1207" s="37"/>
      <c r="BE1207" s="37"/>
      <c r="BF1207" s="37"/>
      <c r="BG1207" s="37"/>
      <c r="BH1207" s="37"/>
      <c r="BI1207" s="37"/>
      <c r="BJ1207" s="37"/>
      <c r="BK1207" s="37"/>
      <c r="BL1207" s="37"/>
      <c r="BM1207" s="37"/>
      <c r="BN1207" s="37"/>
      <c r="BO1207" s="37"/>
      <c r="BP1207" s="37"/>
      <c r="BQ1207" s="37"/>
      <c r="BR1207" s="37"/>
      <c r="BS1207" s="37"/>
      <c r="BT1207" s="37"/>
      <c r="BU1207" s="37"/>
      <c r="BV1207" s="37"/>
      <c r="BW1207" s="37"/>
      <c r="BX1207" s="37"/>
      <c r="BY1207" s="37"/>
      <c r="BZ1207" s="37"/>
      <c r="CA1207" s="37"/>
      <c r="CB1207" s="37"/>
      <c r="CC1207" s="37"/>
      <c r="CD1207" s="37"/>
      <c r="CE1207" s="37"/>
      <c r="CF1207" s="37"/>
      <c r="CG1207" s="37"/>
      <c r="CH1207" s="37"/>
      <c r="CI1207" s="37"/>
      <c r="CJ1207" s="37"/>
      <c r="CK1207" s="37"/>
      <c r="CL1207" s="37"/>
      <c r="CM1207" s="37"/>
      <c r="CN1207" s="37"/>
      <c r="CO1207" s="37"/>
      <c r="CP1207" s="37"/>
      <c r="CQ1207" s="37"/>
      <c r="CR1207" s="37"/>
      <c r="CS1207" s="37"/>
      <c r="CT1207" s="37"/>
      <c r="CU1207" s="37"/>
      <c r="CV1207" s="37"/>
      <c r="CW1207" s="37"/>
      <c r="CX1207" s="37"/>
      <c r="CY1207" s="37"/>
      <c r="CZ1207" s="37"/>
      <c r="DA1207" s="37"/>
      <c r="DB1207" s="37"/>
      <c r="DC1207" s="37"/>
      <c r="DD1207" s="37"/>
      <c r="DE1207" s="37"/>
      <c r="DF1207" s="37"/>
      <c r="DG1207" s="37"/>
      <c r="DH1207" s="37"/>
      <c r="DI1207" s="37"/>
      <c r="DJ1207" s="37"/>
      <c r="DK1207" s="37"/>
      <c r="DL1207" s="37"/>
      <c r="DM1207" s="37"/>
      <c r="DN1207" s="37"/>
      <c r="DO1207" s="37"/>
      <c r="DP1207" s="37"/>
      <c r="DQ1207" s="37"/>
      <c r="DR1207" s="37"/>
      <c r="DS1207" s="37"/>
      <c r="DT1207" s="37"/>
      <c r="DU1207" s="37"/>
      <c r="DV1207" s="37"/>
      <c r="DW1207" s="37"/>
      <c r="DX1207" s="37"/>
      <c r="DY1207" s="37"/>
      <c r="DZ1207" s="37"/>
      <c r="EA1207" s="37"/>
      <c r="EB1207" s="37"/>
      <c r="EC1207" s="37"/>
      <c r="ED1207" s="37"/>
      <c r="EE1207" s="37"/>
      <c r="EF1207" s="37"/>
      <c r="EG1207" s="37"/>
      <c r="EH1207" s="37"/>
      <c r="EI1207" s="37"/>
      <c r="EJ1207" s="37"/>
      <c r="EK1207" s="37"/>
      <c r="EL1207" s="37"/>
      <c r="EM1207" s="37"/>
      <c r="EN1207" s="37"/>
      <c r="EO1207" s="37"/>
      <c r="EP1207" s="37"/>
      <c r="EQ1207" s="37"/>
      <c r="ER1207" s="37"/>
      <c r="ES1207" s="37"/>
      <c r="ET1207" s="37"/>
      <c r="EU1207" s="37"/>
      <c r="EV1207" s="37"/>
      <c r="EW1207" s="37"/>
      <c r="EX1207" s="37"/>
      <c r="EY1207" s="37"/>
      <c r="EZ1207" s="37"/>
      <c r="FA1207" s="37"/>
      <c r="FB1207" s="37"/>
      <c r="FC1207" s="37"/>
      <c r="FD1207" s="37"/>
      <c r="FE1207" s="37"/>
      <c r="FF1207" s="37"/>
      <c r="FG1207" s="37"/>
      <c r="FH1207" s="37"/>
      <c r="FI1207" s="37"/>
      <c r="FJ1207" s="37"/>
      <c r="FK1207" s="37"/>
      <c r="FL1207" s="37"/>
      <c r="FM1207" s="37"/>
      <c r="FN1207" s="37"/>
      <c r="FO1207" s="37"/>
      <c r="FP1207" s="37"/>
      <c r="FQ1207" s="37"/>
      <c r="FR1207" s="37"/>
      <c r="FS1207" s="37"/>
      <c r="FT1207" s="37"/>
      <c r="FU1207" s="37"/>
      <c r="FV1207" s="37"/>
      <c r="FW1207" s="37"/>
      <c r="FX1207" s="37"/>
      <c r="FY1207" s="37"/>
      <c r="FZ1207" s="37"/>
      <c r="GA1207" s="37"/>
      <c r="GB1207" s="37"/>
      <c r="GC1207" s="37"/>
      <c r="GD1207" s="37"/>
      <c r="GE1207" s="37"/>
      <c r="GF1207" s="37"/>
      <c r="GG1207" s="37"/>
      <c r="GH1207" s="37"/>
      <c r="GI1207" s="37"/>
      <c r="GJ1207" s="37"/>
      <c r="GK1207" s="37"/>
      <c r="GL1207" s="37"/>
      <c r="GM1207" s="37"/>
      <c r="GN1207" s="37"/>
      <c r="GO1207" s="37"/>
      <c r="GP1207" s="37"/>
      <c r="GQ1207" s="37"/>
      <c r="GR1207" s="37"/>
      <c r="GS1207" s="37"/>
      <c r="GT1207" s="37"/>
      <c r="GU1207" s="37"/>
      <c r="GV1207" s="37"/>
      <c r="GW1207" s="37"/>
      <c r="GX1207" s="37"/>
      <c r="GY1207" s="37"/>
      <c r="GZ1207" s="37"/>
      <c r="HA1207" s="37"/>
    </row>
    <row r="1208" spans="1:209" s="39" customFormat="1" x14ac:dyDescent="0.25">
      <c r="A1208" s="50"/>
      <c r="B1208" s="124"/>
      <c r="C1208" s="125"/>
      <c r="D1208" s="20"/>
      <c r="E1208" s="20"/>
      <c r="F1208" s="20"/>
      <c r="G1208" s="37"/>
      <c r="H1208" s="37"/>
      <c r="I1208" s="37"/>
      <c r="J1208" s="37"/>
      <c r="K1208" s="37"/>
      <c r="L1208" s="37"/>
      <c r="M1208" s="37"/>
      <c r="N1208" s="37"/>
      <c r="O1208" s="37"/>
      <c r="P1208" s="37"/>
      <c r="Q1208" s="37"/>
      <c r="R1208" s="37"/>
      <c r="S1208" s="37"/>
      <c r="T1208" s="37"/>
      <c r="U1208" s="37"/>
      <c r="V1208" s="37"/>
      <c r="W1208" s="37"/>
      <c r="X1208" s="37"/>
      <c r="Y1208" s="37"/>
      <c r="Z1208" s="37"/>
      <c r="AA1208" s="37"/>
      <c r="AB1208" s="37"/>
      <c r="AC1208" s="37"/>
      <c r="AD1208" s="37"/>
      <c r="AE1208" s="37"/>
      <c r="AF1208" s="37"/>
      <c r="AG1208" s="37"/>
      <c r="AH1208" s="37"/>
      <c r="AI1208" s="37"/>
      <c r="AJ1208" s="37"/>
      <c r="AK1208" s="37"/>
      <c r="AL1208" s="37"/>
      <c r="AM1208" s="37"/>
      <c r="AN1208" s="37"/>
      <c r="AO1208" s="37"/>
      <c r="AP1208" s="37"/>
      <c r="AQ1208" s="37"/>
      <c r="AR1208" s="37"/>
      <c r="AS1208" s="37"/>
      <c r="AT1208" s="37"/>
      <c r="AU1208" s="37"/>
      <c r="AV1208" s="37"/>
      <c r="AW1208" s="37"/>
      <c r="AX1208" s="37"/>
      <c r="AY1208" s="37"/>
      <c r="AZ1208" s="37"/>
      <c r="BA1208" s="37"/>
      <c r="BB1208" s="37"/>
      <c r="BC1208" s="37"/>
      <c r="BD1208" s="37"/>
      <c r="BE1208" s="37"/>
      <c r="BF1208" s="37"/>
      <c r="BG1208" s="37"/>
      <c r="BH1208" s="37"/>
      <c r="BI1208" s="37"/>
      <c r="BJ1208" s="37"/>
      <c r="BK1208" s="37"/>
      <c r="BL1208" s="37"/>
      <c r="BM1208" s="37"/>
      <c r="BN1208" s="37"/>
      <c r="BO1208" s="37"/>
      <c r="BP1208" s="37"/>
      <c r="BQ1208" s="37"/>
      <c r="BR1208" s="37"/>
      <c r="BS1208" s="37"/>
      <c r="BT1208" s="37"/>
      <c r="BU1208" s="37"/>
      <c r="BV1208" s="37"/>
      <c r="BW1208" s="37"/>
      <c r="BX1208" s="37"/>
      <c r="BY1208" s="37"/>
      <c r="BZ1208" s="37"/>
      <c r="CA1208" s="37"/>
      <c r="CB1208" s="37"/>
      <c r="CC1208" s="37"/>
      <c r="CD1208" s="37"/>
      <c r="CE1208" s="37"/>
      <c r="CF1208" s="37"/>
      <c r="CG1208" s="37"/>
      <c r="CH1208" s="37"/>
      <c r="CI1208" s="37"/>
      <c r="CJ1208" s="37"/>
      <c r="CK1208" s="37"/>
      <c r="CL1208" s="37"/>
      <c r="CM1208" s="37"/>
      <c r="CN1208" s="37"/>
      <c r="CO1208" s="37"/>
      <c r="CP1208" s="37"/>
      <c r="CQ1208" s="37"/>
      <c r="CR1208" s="37"/>
      <c r="CS1208" s="37"/>
      <c r="CT1208" s="37"/>
      <c r="CU1208" s="37"/>
      <c r="CV1208" s="37"/>
      <c r="CW1208" s="37"/>
      <c r="CX1208" s="37"/>
      <c r="CY1208" s="37"/>
      <c r="CZ1208" s="37"/>
      <c r="DA1208" s="37"/>
      <c r="DB1208" s="37"/>
      <c r="DC1208" s="37"/>
      <c r="DD1208" s="37"/>
      <c r="DE1208" s="37"/>
      <c r="DF1208" s="37"/>
      <c r="DG1208" s="37"/>
      <c r="DH1208" s="37"/>
      <c r="DI1208" s="37"/>
      <c r="DJ1208" s="37"/>
      <c r="DK1208" s="37"/>
      <c r="DL1208" s="37"/>
      <c r="DM1208" s="37"/>
      <c r="DN1208" s="37"/>
      <c r="DO1208" s="37"/>
      <c r="DP1208" s="37"/>
      <c r="DQ1208" s="37"/>
      <c r="DR1208" s="37"/>
      <c r="DS1208" s="37"/>
      <c r="DT1208" s="37"/>
      <c r="DU1208" s="37"/>
      <c r="DV1208" s="37"/>
      <c r="DW1208" s="37"/>
      <c r="DX1208" s="37"/>
      <c r="DY1208" s="37"/>
      <c r="DZ1208" s="37"/>
      <c r="EA1208" s="37"/>
      <c r="EB1208" s="37"/>
      <c r="EC1208" s="37"/>
      <c r="ED1208" s="37"/>
      <c r="EE1208" s="37"/>
      <c r="EF1208" s="37"/>
      <c r="EG1208" s="37"/>
      <c r="EH1208" s="37"/>
      <c r="EI1208" s="37"/>
      <c r="EJ1208" s="37"/>
      <c r="EK1208" s="37"/>
      <c r="EL1208" s="37"/>
      <c r="EM1208" s="37"/>
      <c r="EN1208" s="37"/>
      <c r="EO1208" s="37"/>
      <c r="EP1208" s="37"/>
      <c r="EQ1208" s="37"/>
      <c r="ER1208" s="37"/>
      <c r="ES1208" s="37"/>
      <c r="ET1208" s="37"/>
      <c r="EU1208" s="37"/>
      <c r="EV1208" s="37"/>
      <c r="EW1208" s="37"/>
      <c r="EX1208" s="37"/>
      <c r="EY1208" s="37"/>
      <c r="EZ1208" s="37"/>
      <c r="FA1208" s="37"/>
      <c r="FB1208" s="37"/>
      <c r="FC1208" s="37"/>
      <c r="FD1208" s="37"/>
      <c r="FE1208" s="37"/>
      <c r="FF1208" s="37"/>
      <c r="FG1208" s="37"/>
      <c r="FH1208" s="37"/>
      <c r="FI1208" s="37"/>
      <c r="FJ1208" s="37"/>
      <c r="FK1208" s="37"/>
      <c r="FL1208" s="37"/>
      <c r="FM1208" s="37"/>
      <c r="FN1208" s="37"/>
      <c r="FO1208" s="37"/>
      <c r="FP1208" s="37"/>
      <c r="FQ1208" s="37"/>
      <c r="FR1208" s="37"/>
      <c r="FS1208" s="37"/>
      <c r="FT1208" s="37"/>
      <c r="FU1208" s="37"/>
      <c r="FV1208" s="37"/>
      <c r="FW1208" s="37"/>
      <c r="FX1208" s="37"/>
      <c r="FY1208" s="37"/>
      <c r="FZ1208" s="37"/>
      <c r="GA1208" s="37"/>
      <c r="GB1208" s="37"/>
      <c r="GC1208" s="37"/>
      <c r="GD1208" s="37"/>
      <c r="GE1208" s="37"/>
      <c r="GF1208" s="37"/>
      <c r="GG1208" s="37"/>
      <c r="GH1208" s="37"/>
      <c r="GI1208" s="37"/>
      <c r="GJ1208" s="37"/>
      <c r="GK1208" s="37"/>
      <c r="GL1208" s="37"/>
      <c r="GM1208" s="37"/>
      <c r="GN1208" s="37"/>
      <c r="GO1208" s="37"/>
      <c r="GP1208" s="37"/>
      <c r="GQ1208" s="37"/>
      <c r="GR1208" s="37"/>
      <c r="GS1208" s="37"/>
      <c r="GT1208" s="37"/>
      <c r="GU1208" s="37"/>
      <c r="GV1208" s="37"/>
      <c r="GW1208" s="37"/>
      <c r="GX1208" s="37"/>
      <c r="GY1208" s="37"/>
      <c r="GZ1208" s="37"/>
      <c r="HA1208" s="37"/>
    </row>
    <row r="1209" spans="1:209" s="39" customFormat="1" x14ac:dyDescent="0.25">
      <c r="A1209" s="50"/>
      <c r="B1209" s="124"/>
      <c r="C1209" s="125"/>
      <c r="D1209" s="20"/>
      <c r="E1209" s="20"/>
      <c r="F1209" s="20"/>
      <c r="G1209" s="37"/>
      <c r="H1209" s="37"/>
      <c r="I1209" s="37"/>
      <c r="J1209" s="37"/>
      <c r="K1209" s="37"/>
      <c r="L1209" s="37"/>
      <c r="M1209" s="37"/>
      <c r="N1209" s="37"/>
      <c r="O1209" s="37"/>
      <c r="P1209" s="37"/>
      <c r="Q1209" s="37"/>
      <c r="R1209" s="37"/>
      <c r="S1209" s="37"/>
      <c r="T1209" s="37"/>
      <c r="U1209" s="37"/>
      <c r="V1209" s="37"/>
      <c r="W1209" s="37"/>
      <c r="X1209" s="37"/>
      <c r="Y1209" s="37"/>
      <c r="Z1209" s="37"/>
      <c r="AA1209" s="37"/>
      <c r="AB1209" s="37"/>
      <c r="AC1209" s="37"/>
      <c r="AD1209" s="37"/>
      <c r="AE1209" s="37"/>
      <c r="AF1209" s="37"/>
      <c r="AG1209" s="37"/>
      <c r="AH1209" s="37"/>
      <c r="AI1209" s="37"/>
      <c r="AJ1209" s="37"/>
      <c r="AK1209" s="37"/>
      <c r="AL1209" s="37"/>
      <c r="AM1209" s="37"/>
      <c r="AN1209" s="37"/>
      <c r="AO1209" s="37"/>
      <c r="AP1209" s="37"/>
      <c r="AQ1209" s="37"/>
      <c r="AR1209" s="37"/>
      <c r="AS1209" s="37"/>
      <c r="AT1209" s="37"/>
      <c r="AU1209" s="37"/>
      <c r="AV1209" s="37"/>
      <c r="AW1209" s="37"/>
      <c r="AX1209" s="37"/>
      <c r="AY1209" s="37"/>
      <c r="AZ1209" s="37"/>
      <c r="BA1209" s="37"/>
      <c r="BB1209" s="37"/>
      <c r="BC1209" s="37"/>
      <c r="BD1209" s="37"/>
      <c r="BE1209" s="37"/>
      <c r="BF1209" s="37"/>
      <c r="BG1209" s="37"/>
      <c r="BH1209" s="37"/>
      <c r="BI1209" s="37"/>
      <c r="BJ1209" s="37"/>
      <c r="BK1209" s="37"/>
      <c r="BL1209" s="37"/>
      <c r="BM1209" s="37"/>
      <c r="BN1209" s="37"/>
      <c r="BO1209" s="37"/>
      <c r="BP1209" s="37"/>
      <c r="BQ1209" s="37"/>
      <c r="BR1209" s="37"/>
      <c r="BS1209" s="37"/>
      <c r="BT1209" s="37"/>
      <c r="BU1209" s="37"/>
      <c r="BV1209" s="37"/>
      <c r="BW1209" s="37"/>
      <c r="BX1209" s="37"/>
      <c r="BY1209" s="37"/>
      <c r="BZ1209" s="37"/>
      <c r="CA1209" s="37"/>
      <c r="CB1209" s="37"/>
      <c r="CC1209" s="37"/>
      <c r="CD1209" s="37"/>
      <c r="CE1209" s="37"/>
      <c r="CF1209" s="37"/>
      <c r="CG1209" s="37"/>
      <c r="CH1209" s="37"/>
      <c r="CI1209" s="37"/>
      <c r="CJ1209" s="37"/>
      <c r="CK1209" s="37"/>
      <c r="CL1209" s="37"/>
      <c r="CM1209" s="37"/>
      <c r="CN1209" s="37"/>
      <c r="CO1209" s="37"/>
      <c r="CP1209" s="37"/>
      <c r="CQ1209" s="37"/>
      <c r="CR1209" s="37"/>
      <c r="CS1209" s="37"/>
      <c r="CT1209" s="37"/>
      <c r="CU1209" s="37"/>
      <c r="CV1209" s="37"/>
      <c r="CW1209" s="37"/>
      <c r="CX1209" s="37"/>
      <c r="CY1209" s="37"/>
      <c r="CZ1209" s="37"/>
      <c r="DA1209" s="37"/>
      <c r="DB1209" s="37"/>
      <c r="DC1209" s="37"/>
      <c r="DD1209" s="37"/>
      <c r="DE1209" s="37"/>
      <c r="DF1209" s="37"/>
      <c r="DG1209" s="37"/>
      <c r="DH1209" s="37"/>
      <c r="DI1209" s="37"/>
      <c r="DJ1209" s="37"/>
      <c r="DK1209" s="37"/>
      <c r="DL1209" s="37"/>
      <c r="DM1209" s="37"/>
      <c r="DN1209" s="37"/>
      <c r="DO1209" s="37"/>
      <c r="DP1209" s="37"/>
      <c r="DQ1209" s="37"/>
      <c r="DR1209" s="37"/>
      <c r="DS1209" s="37"/>
      <c r="DT1209" s="37"/>
      <c r="DU1209" s="37"/>
      <c r="DV1209" s="37"/>
      <c r="DW1209" s="37"/>
      <c r="DX1209" s="37"/>
      <c r="DY1209" s="37"/>
      <c r="DZ1209" s="37"/>
      <c r="EA1209" s="37"/>
      <c r="EB1209" s="37"/>
      <c r="EC1209" s="37"/>
      <c r="ED1209" s="37"/>
      <c r="EE1209" s="37"/>
      <c r="EF1209" s="37"/>
      <c r="EG1209" s="37"/>
      <c r="EH1209" s="37"/>
      <c r="EI1209" s="37"/>
      <c r="EJ1209" s="37"/>
      <c r="EK1209" s="37"/>
      <c r="EL1209" s="37"/>
      <c r="EM1209" s="37"/>
      <c r="EN1209" s="37"/>
      <c r="EO1209" s="37"/>
      <c r="EP1209" s="37"/>
      <c r="EQ1209" s="37"/>
      <c r="ER1209" s="37"/>
      <c r="ES1209" s="37"/>
      <c r="ET1209" s="37"/>
      <c r="EU1209" s="37"/>
      <c r="EV1209" s="37"/>
      <c r="EW1209" s="37"/>
      <c r="EX1209" s="37"/>
      <c r="EY1209" s="37"/>
      <c r="EZ1209" s="37"/>
      <c r="FA1209" s="37"/>
      <c r="FB1209" s="37"/>
      <c r="FC1209" s="37"/>
      <c r="FD1209" s="37"/>
      <c r="FE1209" s="37"/>
      <c r="FF1209" s="37"/>
      <c r="FG1209" s="37"/>
      <c r="FH1209" s="37"/>
      <c r="FI1209" s="37"/>
      <c r="FJ1209" s="37"/>
      <c r="FK1209" s="37"/>
      <c r="FL1209" s="37"/>
      <c r="FM1209" s="37"/>
      <c r="FN1209" s="37"/>
      <c r="FO1209" s="37"/>
      <c r="FP1209" s="37"/>
      <c r="FQ1209" s="37"/>
      <c r="FR1209" s="37"/>
      <c r="FS1209" s="37"/>
      <c r="FT1209" s="37"/>
      <c r="FU1209" s="37"/>
      <c r="FV1209" s="37"/>
      <c r="FW1209" s="37"/>
      <c r="FX1209" s="37"/>
      <c r="FY1209" s="37"/>
      <c r="FZ1209" s="37"/>
      <c r="GA1209" s="37"/>
      <c r="GB1209" s="37"/>
      <c r="GC1209" s="37"/>
      <c r="GD1209" s="37"/>
      <c r="GE1209" s="37"/>
      <c r="GF1209" s="37"/>
      <c r="GG1209" s="37"/>
      <c r="GH1209" s="37"/>
      <c r="GI1209" s="37"/>
      <c r="GJ1209" s="37"/>
      <c r="GK1209" s="37"/>
      <c r="GL1209" s="37"/>
      <c r="GM1209" s="37"/>
      <c r="GN1209" s="37"/>
      <c r="GO1209" s="37"/>
      <c r="GP1209" s="37"/>
      <c r="GQ1209" s="37"/>
      <c r="GR1209" s="37"/>
      <c r="GS1209" s="37"/>
      <c r="GT1209" s="37"/>
      <c r="GU1209" s="37"/>
      <c r="GV1209" s="37"/>
      <c r="GW1209" s="37"/>
      <c r="GX1209" s="37"/>
      <c r="GY1209" s="37"/>
      <c r="GZ1209" s="37"/>
      <c r="HA1209" s="37"/>
    </row>
    <row r="1210" spans="1:209" s="39" customFormat="1" x14ac:dyDescent="0.25">
      <c r="A1210" s="50"/>
      <c r="B1210" s="124"/>
      <c r="C1210" s="125"/>
      <c r="D1210" s="20"/>
      <c r="E1210" s="20"/>
      <c r="F1210" s="20"/>
      <c r="G1210" s="37"/>
      <c r="H1210" s="37"/>
      <c r="I1210" s="37"/>
      <c r="J1210" s="37"/>
      <c r="K1210" s="37"/>
      <c r="L1210" s="37"/>
      <c r="M1210" s="37"/>
      <c r="N1210" s="37"/>
      <c r="O1210" s="37"/>
      <c r="P1210" s="37"/>
      <c r="Q1210" s="37"/>
      <c r="R1210" s="37"/>
      <c r="S1210" s="37"/>
      <c r="T1210" s="37"/>
      <c r="U1210" s="37"/>
      <c r="V1210" s="37"/>
      <c r="W1210" s="37"/>
      <c r="X1210" s="37"/>
      <c r="Y1210" s="37"/>
      <c r="Z1210" s="37"/>
      <c r="AA1210" s="37"/>
      <c r="AB1210" s="37"/>
      <c r="AC1210" s="37"/>
      <c r="AD1210" s="37"/>
      <c r="AE1210" s="37"/>
      <c r="AF1210" s="37"/>
      <c r="AG1210" s="37"/>
      <c r="AH1210" s="37"/>
      <c r="AI1210" s="37"/>
      <c r="AJ1210" s="37"/>
      <c r="AK1210" s="37"/>
      <c r="AL1210" s="37"/>
      <c r="AM1210" s="37"/>
      <c r="AN1210" s="37"/>
      <c r="AO1210" s="37"/>
      <c r="AP1210" s="37"/>
      <c r="AQ1210" s="37"/>
      <c r="AR1210" s="37"/>
      <c r="AS1210" s="37"/>
      <c r="AT1210" s="37"/>
      <c r="AU1210" s="37"/>
      <c r="AV1210" s="37"/>
      <c r="AW1210" s="37"/>
      <c r="AX1210" s="37"/>
      <c r="AY1210" s="37"/>
      <c r="AZ1210" s="37"/>
      <c r="BA1210" s="37"/>
      <c r="BB1210" s="37"/>
      <c r="BC1210" s="37"/>
      <c r="BD1210" s="37"/>
      <c r="BE1210" s="37"/>
      <c r="BF1210" s="37"/>
      <c r="BG1210" s="37"/>
      <c r="BH1210" s="37"/>
      <c r="BI1210" s="37"/>
      <c r="BJ1210" s="37"/>
      <c r="BK1210" s="37"/>
      <c r="BL1210" s="37"/>
      <c r="BM1210" s="37"/>
      <c r="BN1210" s="37"/>
      <c r="BO1210" s="37"/>
      <c r="BP1210" s="37"/>
      <c r="BQ1210" s="37"/>
      <c r="BR1210" s="37"/>
      <c r="BS1210" s="37"/>
      <c r="BT1210" s="37"/>
      <c r="BU1210" s="37"/>
      <c r="BV1210" s="37"/>
      <c r="BW1210" s="37"/>
      <c r="BX1210" s="37"/>
      <c r="BY1210" s="37"/>
      <c r="BZ1210" s="37"/>
      <c r="CA1210" s="37"/>
      <c r="CB1210" s="37"/>
      <c r="CC1210" s="37"/>
      <c r="CD1210" s="37"/>
      <c r="CE1210" s="37"/>
      <c r="CF1210" s="37"/>
      <c r="CG1210" s="37"/>
      <c r="CH1210" s="37"/>
      <c r="CI1210" s="37"/>
      <c r="CJ1210" s="37"/>
      <c r="CK1210" s="37"/>
      <c r="CL1210" s="37"/>
      <c r="CM1210" s="37"/>
      <c r="CN1210" s="37"/>
      <c r="CO1210" s="37"/>
      <c r="CP1210" s="37"/>
      <c r="CQ1210" s="37"/>
      <c r="CR1210" s="37"/>
      <c r="CS1210" s="37"/>
      <c r="CT1210" s="37"/>
      <c r="CU1210" s="37"/>
      <c r="CV1210" s="37"/>
      <c r="CW1210" s="37"/>
      <c r="CX1210" s="37"/>
      <c r="CY1210" s="37"/>
      <c r="CZ1210" s="37"/>
      <c r="DA1210" s="37"/>
      <c r="DB1210" s="37"/>
      <c r="DC1210" s="37"/>
      <c r="DD1210" s="37"/>
      <c r="DE1210" s="37"/>
      <c r="DF1210" s="37"/>
      <c r="DG1210" s="37"/>
      <c r="DH1210" s="37"/>
      <c r="DI1210" s="37"/>
      <c r="DJ1210" s="37"/>
      <c r="DK1210" s="37"/>
      <c r="DL1210" s="37"/>
      <c r="DM1210" s="37"/>
      <c r="DN1210" s="37"/>
      <c r="DO1210" s="37"/>
      <c r="DP1210" s="37"/>
      <c r="DQ1210" s="37"/>
      <c r="DR1210" s="37"/>
      <c r="DS1210" s="37"/>
      <c r="DT1210" s="37"/>
      <c r="DU1210" s="37"/>
      <c r="DV1210" s="37"/>
      <c r="DW1210" s="37"/>
      <c r="DX1210" s="37"/>
      <c r="DY1210" s="37"/>
      <c r="DZ1210" s="37"/>
      <c r="EA1210" s="37"/>
      <c r="EB1210" s="37"/>
      <c r="EC1210" s="37"/>
      <c r="ED1210" s="37"/>
      <c r="EE1210" s="37"/>
      <c r="EF1210" s="37"/>
      <c r="EG1210" s="37"/>
      <c r="EH1210" s="37"/>
      <c r="EI1210" s="37"/>
      <c r="EJ1210" s="37"/>
      <c r="EK1210" s="37"/>
      <c r="EL1210" s="37"/>
      <c r="EM1210" s="37"/>
      <c r="EN1210" s="37"/>
      <c r="EO1210" s="37"/>
      <c r="EP1210" s="37"/>
      <c r="EQ1210" s="37"/>
      <c r="ER1210" s="37"/>
      <c r="ES1210" s="37"/>
      <c r="ET1210" s="37"/>
      <c r="EU1210" s="37"/>
      <c r="EV1210" s="37"/>
      <c r="EW1210" s="37"/>
      <c r="EX1210" s="37"/>
      <c r="EY1210" s="37"/>
      <c r="EZ1210" s="37"/>
      <c r="FA1210" s="37"/>
      <c r="FB1210" s="37"/>
      <c r="FC1210" s="37"/>
      <c r="FD1210" s="37"/>
      <c r="FE1210" s="37"/>
      <c r="FF1210" s="37"/>
      <c r="FG1210" s="37"/>
      <c r="FH1210" s="37"/>
      <c r="FI1210" s="37"/>
      <c r="FJ1210" s="37"/>
      <c r="FK1210" s="37"/>
      <c r="FL1210" s="37"/>
      <c r="FM1210" s="37"/>
      <c r="FN1210" s="37"/>
      <c r="FO1210" s="37"/>
      <c r="FP1210" s="37"/>
      <c r="FQ1210" s="37"/>
      <c r="FR1210" s="37"/>
      <c r="FS1210" s="37"/>
      <c r="FT1210" s="37"/>
      <c r="FU1210" s="37"/>
      <c r="FV1210" s="37"/>
      <c r="FW1210" s="37"/>
      <c r="FX1210" s="37"/>
      <c r="FY1210" s="37"/>
      <c r="FZ1210" s="37"/>
      <c r="GA1210" s="37"/>
      <c r="GB1210" s="37"/>
      <c r="GC1210" s="37"/>
      <c r="GD1210" s="37"/>
      <c r="GE1210" s="37"/>
      <c r="GF1210" s="37"/>
      <c r="GG1210" s="37"/>
      <c r="GH1210" s="37"/>
      <c r="GI1210" s="37"/>
      <c r="GJ1210" s="37"/>
      <c r="GK1210" s="37"/>
      <c r="GL1210" s="37"/>
      <c r="GM1210" s="37"/>
      <c r="GN1210" s="37"/>
      <c r="GO1210" s="37"/>
      <c r="GP1210" s="37"/>
      <c r="GQ1210" s="37"/>
      <c r="GR1210" s="37"/>
      <c r="GS1210" s="37"/>
      <c r="GT1210" s="37"/>
      <c r="GU1210" s="37"/>
      <c r="GV1210" s="37"/>
      <c r="GW1210" s="37"/>
      <c r="GX1210" s="37"/>
      <c r="GY1210" s="37"/>
      <c r="GZ1210" s="37"/>
      <c r="HA1210" s="37"/>
    </row>
    <row r="1211" spans="1:209" s="39" customFormat="1" x14ac:dyDescent="0.25">
      <c r="A1211" s="50"/>
      <c r="B1211" s="124"/>
      <c r="C1211" s="125"/>
      <c r="D1211" s="20"/>
      <c r="E1211" s="20"/>
      <c r="F1211" s="20"/>
      <c r="G1211" s="37"/>
      <c r="H1211" s="37"/>
      <c r="I1211" s="37"/>
      <c r="J1211" s="37"/>
      <c r="K1211" s="37"/>
      <c r="L1211" s="37"/>
      <c r="M1211" s="37"/>
      <c r="N1211" s="37"/>
      <c r="O1211" s="37"/>
      <c r="P1211" s="37"/>
      <c r="Q1211" s="37"/>
      <c r="R1211" s="37"/>
      <c r="S1211" s="37"/>
      <c r="T1211" s="37"/>
      <c r="U1211" s="37"/>
      <c r="V1211" s="37"/>
      <c r="W1211" s="37"/>
      <c r="X1211" s="37"/>
      <c r="Y1211" s="37"/>
      <c r="Z1211" s="37"/>
      <c r="AA1211" s="37"/>
      <c r="AB1211" s="37"/>
      <c r="AC1211" s="37"/>
      <c r="AD1211" s="37"/>
      <c r="AE1211" s="37"/>
      <c r="AF1211" s="37"/>
      <c r="AG1211" s="37"/>
      <c r="AH1211" s="37"/>
      <c r="AI1211" s="37"/>
      <c r="AJ1211" s="37"/>
      <c r="AK1211" s="37"/>
      <c r="AL1211" s="37"/>
      <c r="AM1211" s="37"/>
      <c r="AN1211" s="37"/>
      <c r="AO1211" s="37"/>
      <c r="AP1211" s="37"/>
      <c r="AQ1211" s="37"/>
      <c r="AR1211" s="37"/>
      <c r="AS1211" s="37"/>
      <c r="AT1211" s="37"/>
      <c r="AU1211" s="37"/>
      <c r="AV1211" s="37"/>
      <c r="AW1211" s="37"/>
      <c r="AX1211" s="37"/>
      <c r="AY1211" s="37"/>
      <c r="AZ1211" s="37"/>
      <c r="BA1211" s="37"/>
      <c r="BB1211" s="37"/>
      <c r="BC1211" s="37"/>
      <c r="BD1211" s="37"/>
      <c r="BE1211" s="37"/>
      <c r="BF1211" s="37"/>
      <c r="BG1211" s="37"/>
      <c r="BH1211" s="37"/>
      <c r="BI1211" s="37"/>
      <c r="BJ1211" s="37"/>
      <c r="BK1211" s="37"/>
      <c r="BL1211" s="37"/>
      <c r="BM1211" s="37"/>
      <c r="BN1211" s="37"/>
      <c r="BO1211" s="37"/>
      <c r="BP1211" s="37"/>
      <c r="BQ1211" s="37"/>
      <c r="BR1211" s="37"/>
      <c r="BS1211" s="37"/>
      <c r="BT1211" s="37"/>
      <c r="BU1211" s="37"/>
      <c r="BV1211" s="37"/>
      <c r="BW1211" s="37"/>
      <c r="BX1211" s="37"/>
      <c r="BY1211" s="37"/>
      <c r="BZ1211" s="37"/>
      <c r="CA1211" s="37"/>
      <c r="CB1211" s="37"/>
      <c r="CC1211" s="37"/>
      <c r="CD1211" s="37"/>
      <c r="CE1211" s="37"/>
      <c r="CF1211" s="37"/>
      <c r="CG1211" s="37"/>
      <c r="CH1211" s="37"/>
      <c r="CI1211" s="37"/>
      <c r="CJ1211" s="37"/>
      <c r="CK1211" s="37"/>
      <c r="CL1211" s="37"/>
      <c r="CM1211" s="37"/>
      <c r="CN1211" s="37"/>
      <c r="CO1211" s="37"/>
      <c r="CP1211" s="37"/>
      <c r="CQ1211" s="37"/>
      <c r="CR1211" s="37"/>
      <c r="CS1211" s="37"/>
      <c r="CT1211" s="37"/>
      <c r="CU1211" s="37"/>
      <c r="CV1211" s="37"/>
      <c r="CW1211" s="37"/>
      <c r="CX1211" s="37"/>
      <c r="CY1211" s="37"/>
      <c r="CZ1211" s="37"/>
      <c r="DA1211" s="37"/>
      <c r="DB1211" s="37"/>
      <c r="DC1211" s="37"/>
      <c r="DD1211" s="37"/>
      <c r="DE1211" s="37"/>
      <c r="DF1211" s="37"/>
      <c r="DG1211" s="37"/>
      <c r="DH1211" s="37"/>
      <c r="DI1211" s="37"/>
      <c r="DJ1211" s="37"/>
      <c r="DK1211" s="37"/>
      <c r="DL1211" s="37"/>
      <c r="DM1211" s="37"/>
      <c r="DN1211" s="37"/>
      <c r="DO1211" s="37"/>
      <c r="DP1211" s="37"/>
      <c r="DQ1211" s="37"/>
      <c r="DR1211" s="37"/>
      <c r="DS1211" s="37"/>
      <c r="DT1211" s="37"/>
      <c r="DU1211" s="37"/>
      <c r="DV1211" s="37"/>
      <c r="DW1211" s="37"/>
      <c r="DX1211" s="37"/>
      <c r="DY1211" s="37"/>
      <c r="DZ1211" s="37"/>
      <c r="EA1211" s="37"/>
      <c r="EB1211" s="37"/>
      <c r="EC1211" s="37"/>
      <c r="ED1211" s="37"/>
      <c r="EE1211" s="37"/>
      <c r="EF1211" s="37"/>
      <c r="EG1211" s="37"/>
      <c r="EH1211" s="37"/>
      <c r="EI1211" s="37"/>
      <c r="EJ1211" s="37"/>
      <c r="EK1211" s="37"/>
      <c r="EL1211" s="37"/>
      <c r="EM1211" s="37"/>
      <c r="EN1211" s="37"/>
      <c r="EO1211" s="37"/>
      <c r="EP1211" s="37"/>
      <c r="EQ1211" s="37"/>
      <c r="ER1211" s="37"/>
      <c r="ES1211" s="37"/>
      <c r="ET1211" s="37"/>
      <c r="EU1211" s="37"/>
      <c r="EV1211" s="37"/>
      <c r="EW1211" s="37"/>
      <c r="EX1211" s="37"/>
      <c r="EY1211" s="37"/>
      <c r="EZ1211" s="37"/>
      <c r="FA1211" s="37"/>
      <c r="FB1211" s="37"/>
      <c r="FC1211" s="37"/>
      <c r="FD1211" s="37"/>
      <c r="FE1211" s="37"/>
      <c r="FF1211" s="37"/>
      <c r="FG1211" s="37"/>
      <c r="FH1211" s="37"/>
      <c r="FI1211" s="37"/>
      <c r="FJ1211" s="37"/>
      <c r="FK1211" s="37"/>
      <c r="FL1211" s="37"/>
      <c r="FM1211" s="37"/>
      <c r="FN1211" s="37"/>
      <c r="FO1211" s="37"/>
      <c r="FP1211" s="37"/>
      <c r="FQ1211" s="37"/>
      <c r="FR1211" s="37"/>
      <c r="FS1211" s="37"/>
      <c r="FT1211" s="37"/>
      <c r="FU1211" s="37"/>
      <c r="FV1211" s="37"/>
      <c r="FW1211" s="37"/>
      <c r="FX1211" s="37"/>
      <c r="FY1211" s="37"/>
      <c r="FZ1211" s="37"/>
      <c r="GA1211" s="37"/>
      <c r="GB1211" s="37"/>
      <c r="GC1211" s="37"/>
      <c r="GD1211" s="37"/>
      <c r="GE1211" s="37"/>
      <c r="GF1211" s="37"/>
      <c r="GG1211" s="37"/>
      <c r="GH1211" s="37"/>
      <c r="GI1211" s="37"/>
      <c r="GJ1211" s="37"/>
      <c r="GK1211" s="37"/>
      <c r="GL1211" s="37"/>
      <c r="GM1211" s="37"/>
      <c r="GN1211" s="37"/>
      <c r="GO1211" s="37"/>
      <c r="GP1211" s="37"/>
      <c r="GQ1211" s="37"/>
      <c r="GR1211" s="37"/>
      <c r="GS1211" s="37"/>
      <c r="GT1211" s="37"/>
      <c r="GU1211" s="37"/>
      <c r="GV1211" s="37"/>
      <c r="GW1211" s="37"/>
      <c r="GX1211" s="37"/>
      <c r="GY1211" s="37"/>
      <c r="GZ1211" s="37"/>
      <c r="HA1211" s="37"/>
    </row>
    <row r="1212" spans="1:209" s="39" customFormat="1" x14ac:dyDescent="0.25">
      <c r="A1212" s="50"/>
      <c r="B1212" s="124"/>
      <c r="C1212" s="125"/>
      <c r="D1212" s="20"/>
      <c r="E1212" s="20"/>
      <c r="F1212" s="20"/>
      <c r="G1212" s="37"/>
      <c r="H1212" s="37"/>
      <c r="I1212" s="37"/>
      <c r="J1212" s="37"/>
      <c r="K1212" s="37"/>
      <c r="L1212" s="37"/>
      <c r="M1212" s="37"/>
      <c r="N1212" s="37"/>
      <c r="O1212" s="37"/>
      <c r="P1212" s="37"/>
      <c r="Q1212" s="37"/>
      <c r="R1212" s="37"/>
      <c r="S1212" s="37"/>
      <c r="T1212" s="37"/>
      <c r="U1212" s="37"/>
      <c r="V1212" s="37"/>
      <c r="W1212" s="37"/>
      <c r="X1212" s="37"/>
      <c r="Y1212" s="37"/>
      <c r="Z1212" s="37"/>
      <c r="AA1212" s="37"/>
      <c r="AB1212" s="37"/>
      <c r="AC1212" s="37"/>
      <c r="AD1212" s="37"/>
      <c r="AE1212" s="37"/>
      <c r="AF1212" s="37"/>
      <c r="AG1212" s="37"/>
      <c r="AH1212" s="37"/>
      <c r="AI1212" s="37"/>
      <c r="AJ1212" s="37"/>
      <c r="AK1212" s="37"/>
      <c r="AL1212" s="37"/>
      <c r="AM1212" s="37"/>
      <c r="AN1212" s="37"/>
      <c r="AO1212" s="37"/>
      <c r="AP1212" s="37"/>
      <c r="AQ1212" s="37"/>
      <c r="AR1212" s="37"/>
      <c r="AS1212" s="37"/>
      <c r="AT1212" s="37"/>
      <c r="AU1212" s="37"/>
      <c r="AV1212" s="37"/>
      <c r="AW1212" s="37"/>
      <c r="AX1212" s="37"/>
      <c r="AY1212" s="37"/>
      <c r="AZ1212" s="37"/>
      <c r="BA1212" s="37"/>
      <c r="BB1212" s="37"/>
      <c r="BC1212" s="37"/>
      <c r="BD1212" s="37"/>
      <c r="BE1212" s="37"/>
      <c r="BF1212" s="37"/>
      <c r="BG1212" s="37"/>
      <c r="BH1212" s="37"/>
      <c r="BI1212" s="37"/>
      <c r="BJ1212" s="37"/>
      <c r="BK1212" s="37"/>
      <c r="BL1212" s="37"/>
      <c r="BM1212" s="37"/>
      <c r="BN1212" s="37"/>
      <c r="BO1212" s="37"/>
      <c r="BP1212" s="37"/>
      <c r="BQ1212" s="37"/>
      <c r="BR1212" s="37"/>
      <c r="BS1212" s="37"/>
      <c r="BT1212" s="37"/>
      <c r="BU1212" s="37"/>
      <c r="BV1212" s="37"/>
      <c r="BW1212" s="37"/>
      <c r="BX1212" s="37"/>
      <c r="BY1212" s="37"/>
      <c r="BZ1212" s="37"/>
      <c r="CA1212" s="37"/>
      <c r="CB1212" s="37"/>
      <c r="CC1212" s="37"/>
      <c r="CD1212" s="37"/>
      <c r="CE1212" s="37"/>
      <c r="CF1212" s="37"/>
      <c r="CG1212" s="37"/>
      <c r="CH1212" s="37"/>
      <c r="CI1212" s="37"/>
      <c r="CJ1212" s="37"/>
      <c r="CK1212" s="37"/>
      <c r="CL1212" s="37"/>
      <c r="CM1212" s="37"/>
      <c r="CN1212" s="37"/>
      <c r="CO1212" s="37"/>
      <c r="CP1212" s="37"/>
      <c r="CQ1212" s="37"/>
      <c r="CR1212" s="37"/>
      <c r="CS1212" s="37"/>
      <c r="CT1212" s="37"/>
      <c r="CU1212" s="37"/>
      <c r="CV1212" s="37"/>
      <c r="CW1212" s="37"/>
      <c r="CX1212" s="37"/>
      <c r="CY1212" s="37"/>
      <c r="CZ1212" s="37"/>
      <c r="DA1212" s="37"/>
      <c r="DB1212" s="37"/>
      <c r="DC1212" s="37"/>
      <c r="DD1212" s="37"/>
      <c r="DE1212" s="37"/>
      <c r="DF1212" s="37"/>
      <c r="DG1212" s="37"/>
      <c r="DH1212" s="37"/>
      <c r="DI1212" s="37"/>
      <c r="DJ1212" s="37"/>
      <c r="DK1212" s="37"/>
      <c r="DL1212" s="37"/>
      <c r="DM1212" s="37"/>
      <c r="DN1212" s="37"/>
      <c r="DO1212" s="37"/>
      <c r="DP1212" s="37"/>
      <c r="DQ1212" s="37"/>
      <c r="DR1212" s="37"/>
      <c r="DS1212" s="37"/>
      <c r="DT1212" s="37"/>
      <c r="DU1212" s="37"/>
      <c r="DV1212" s="37"/>
      <c r="DW1212" s="37"/>
      <c r="DX1212" s="37"/>
      <c r="DY1212" s="37"/>
      <c r="DZ1212" s="37"/>
      <c r="EA1212" s="37"/>
      <c r="EB1212" s="37"/>
      <c r="EC1212" s="37"/>
      <c r="ED1212" s="37"/>
      <c r="EE1212" s="37"/>
      <c r="EF1212" s="37"/>
      <c r="EG1212" s="37"/>
      <c r="EH1212" s="37"/>
      <c r="EI1212" s="37"/>
      <c r="EJ1212" s="37"/>
      <c r="EK1212" s="37"/>
      <c r="EL1212" s="37"/>
      <c r="EM1212" s="37"/>
      <c r="EN1212" s="37"/>
      <c r="EO1212" s="37"/>
      <c r="EP1212" s="37"/>
      <c r="EQ1212" s="37"/>
      <c r="ER1212" s="37"/>
      <c r="ES1212" s="37"/>
      <c r="ET1212" s="37"/>
      <c r="EU1212" s="37"/>
      <c r="EV1212" s="37"/>
      <c r="EW1212" s="37"/>
      <c r="EX1212" s="37"/>
      <c r="EY1212" s="37"/>
      <c r="EZ1212" s="37"/>
      <c r="FA1212" s="37"/>
      <c r="FB1212" s="37"/>
      <c r="FC1212" s="37"/>
      <c r="FD1212" s="37"/>
      <c r="FE1212" s="37"/>
      <c r="FF1212" s="37"/>
      <c r="FG1212" s="37"/>
      <c r="FH1212" s="37"/>
      <c r="FI1212" s="37"/>
      <c r="FJ1212" s="37"/>
      <c r="FK1212" s="37"/>
      <c r="FL1212" s="37"/>
      <c r="FM1212" s="37"/>
      <c r="FN1212" s="37"/>
      <c r="FO1212" s="37"/>
      <c r="FP1212" s="37"/>
      <c r="FQ1212" s="37"/>
      <c r="FR1212" s="37"/>
      <c r="FS1212" s="37"/>
      <c r="FT1212" s="37"/>
      <c r="FU1212" s="37"/>
      <c r="FV1212" s="37"/>
      <c r="FW1212" s="37"/>
      <c r="FX1212" s="37"/>
      <c r="FY1212" s="37"/>
      <c r="FZ1212" s="37"/>
      <c r="GA1212" s="37"/>
      <c r="GB1212" s="37"/>
      <c r="GC1212" s="37"/>
      <c r="GD1212" s="37"/>
      <c r="GE1212" s="37"/>
      <c r="GF1212" s="37"/>
      <c r="GG1212" s="37"/>
      <c r="GH1212" s="37"/>
      <c r="GI1212" s="37"/>
      <c r="GJ1212" s="37"/>
      <c r="GK1212" s="37"/>
      <c r="GL1212" s="37"/>
      <c r="GM1212" s="37"/>
      <c r="GN1212" s="37"/>
      <c r="GO1212" s="37"/>
      <c r="GP1212" s="37"/>
      <c r="GQ1212" s="37"/>
      <c r="GR1212" s="37"/>
      <c r="GS1212" s="37"/>
      <c r="GT1212" s="37"/>
      <c r="GU1212" s="37"/>
      <c r="GV1212" s="37"/>
      <c r="GW1212" s="37"/>
      <c r="GX1212" s="37"/>
      <c r="GY1212" s="37"/>
      <c r="GZ1212" s="37"/>
      <c r="HA1212" s="37"/>
    </row>
    <row r="1213" spans="1:209" s="39" customFormat="1" x14ac:dyDescent="0.25">
      <c r="A1213" s="50"/>
      <c r="B1213" s="124"/>
      <c r="C1213" s="125"/>
      <c r="D1213" s="20"/>
      <c r="E1213" s="20"/>
      <c r="F1213" s="20"/>
      <c r="G1213" s="37"/>
      <c r="H1213" s="37"/>
      <c r="I1213" s="37"/>
      <c r="J1213" s="37"/>
      <c r="K1213" s="37"/>
      <c r="L1213" s="37"/>
      <c r="M1213" s="37"/>
      <c r="N1213" s="37"/>
      <c r="O1213" s="37"/>
      <c r="P1213" s="37"/>
      <c r="Q1213" s="37"/>
      <c r="R1213" s="37"/>
      <c r="S1213" s="37"/>
      <c r="T1213" s="37"/>
      <c r="U1213" s="37"/>
      <c r="V1213" s="37"/>
      <c r="W1213" s="37"/>
      <c r="X1213" s="37"/>
      <c r="Y1213" s="37"/>
      <c r="Z1213" s="37"/>
      <c r="AA1213" s="37"/>
      <c r="AB1213" s="37"/>
      <c r="AC1213" s="37"/>
      <c r="AD1213" s="37"/>
      <c r="AE1213" s="37"/>
      <c r="AF1213" s="37"/>
      <c r="AG1213" s="37"/>
      <c r="AH1213" s="37"/>
      <c r="AI1213" s="37"/>
      <c r="AJ1213" s="37"/>
      <c r="AK1213" s="37"/>
      <c r="AL1213" s="37"/>
      <c r="AM1213" s="37"/>
      <c r="AN1213" s="37"/>
      <c r="AO1213" s="37"/>
      <c r="AP1213" s="37"/>
      <c r="AQ1213" s="37"/>
      <c r="AR1213" s="37"/>
      <c r="AS1213" s="37"/>
      <c r="AT1213" s="37"/>
      <c r="AU1213" s="37"/>
      <c r="AV1213" s="37"/>
      <c r="AW1213" s="37"/>
      <c r="AX1213" s="37"/>
      <c r="AY1213" s="37"/>
      <c r="AZ1213" s="37"/>
      <c r="BA1213" s="37"/>
      <c r="BB1213" s="37"/>
      <c r="BC1213" s="37"/>
      <c r="BD1213" s="37"/>
      <c r="BE1213" s="37"/>
      <c r="BF1213" s="37"/>
      <c r="BG1213" s="37"/>
      <c r="BH1213" s="37"/>
      <c r="BI1213" s="37"/>
      <c r="BJ1213" s="37"/>
      <c r="BK1213" s="37"/>
      <c r="BL1213" s="37"/>
      <c r="BM1213" s="37"/>
      <c r="BN1213" s="37"/>
      <c r="BO1213" s="37"/>
      <c r="BP1213" s="37"/>
      <c r="BQ1213" s="37"/>
      <c r="BR1213" s="37"/>
      <c r="BS1213" s="37"/>
      <c r="BT1213" s="37"/>
      <c r="BU1213" s="37"/>
      <c r="BV1213" s="37"/>
      <c r="BW1213" s="37"/>
      <c r="BX1213" s="37"/>
      <c r="BY1213" s="37"/>
      <c r="BZ1213" s="37"/>
      <c r="CA1213" s="37"/>
      <c r="CB1213" s="37"/>
      <c r="CC1213" s="37"/>
      <c r="CD1213" s="37"/>
      <c r="CE1213" s="37"/>
      <c r="CF1213" s="37"/>
      <c r="CG1213" s="37"/>
      <c r="CH1213" s="37"/>
      <c r="CI1213" s="37"/>
      <c r="CJ1213" s="37"/>
      <c r="CK1213" s="37"/>
      <c r="CL1213" s="37"/>
      <c r="CM1213" s="37"/>
      <c r="CN1213" s="37"/>
      <c r="CO1213" s="37"/>
      <c r="CP1213" s="37"/>
      <c r="CQ1213" s="37"/>
      <c r="CR1213" s="37"/>
      <c r="CS1213" s="37"/>
      <c r="CT1213" s="37"/>
      <c r="CU1213" s="37"/>
      <c r="CV1213" s="37"/>
      <c r="CW1213" s="37"/>
      <c r="CX1213" s="37"/>
      <c r="CY1213" s="37"/>
      <c r="CZ1213" s="37"/>
      <c r="DA1213" s="37"/>
      <c r="DB1213" s="37"/>
      <c r="DC1213" s="37"/>
      <c r="DD1213" s="37"/>
      <c r="DE1213" s="37"/>
      <c r="DF1213" s="37"/>
      <c r="DG1213" s="37"/>
      <c r="DH1213" s="37"/>
      <c r="DI1213" s="37"/>
      <c r="DJ1213" s="37"/>
      <c r="DK1213" s="37"/>
      <c r="DL1213" s="37"/>
      <c r="DM1213" s="37"/>
      <c r="DN1213" s="37"/>
      <c r="DO1213" s="37"/>
      <c r="DP1213" s="37"/>
      <c r="DQ1213" s="37"/>
      <c r="DR1213" s="37"/>
      <c r="DS1213" s="37"/>
      <c r="DT1213" s="37"/>
      <c r="DU1213" s="37"/>
      <c r="DV1213" s="37"/>
      <c r="DW1213" s="37"/>
      <c r="DX1213" s="37"/>
      <c r="DY1213" s="37"/>
      <c r="DZ1213" s="37"/>
      <c r="EA1213" s="37"/>
      <c r="EB1213" s="37"/>
      <c r="EC1213" s="37"/>
      <c r="ED1213" s="37"/>
      <c r="EE1213" s="37"/>
      <c r="EF1213" s="37"/>
      <c r="EG1213" s="37"/>
      <c r="EH1213" s="37"/>
      <c r="EI1213" s="37"/>
      <c r="EJ1213" s="37"/>
      <c r="EK1213" s="37"/>
      <c r="EL1213" s="37"/>
      <c r="EM1213" s="37"/>
      <c r="EN1213" s="37"/>
      <c r="EO1213" s="37"/>
      <c r="EP1213" s="37"/>
      <c r="EQ1213" s="37"/>
      <c r="ER1213" s="37"/>
      <c r="ES1213" s="37"/>
      <c r="ET1213" s="37"/>
      <c r="EU1213" s="37"/>
      <c r="EV1213" s="37"/>
      <c r="EW1213" s="37"/>
      <c r="EX1213" s="37"/>
      <c r="EY1213" s="37"/>
      <c r="EZ1213" s="37"/>
      <c r="FA1213" s="37"/>
      <c r="FB1213" s="37"/>
      <c r="FC1213" s="37"/>
      <c r="FD1213" s="37"/>
      <c r="FE1213" s="37"/>
      <c r="FF1213" s="37"/>
      <c r="FG1213" s="37"/>
      <c r="FH1213" s="37"/>
      <c r="FI1213" s="37"/>
      <c r="FJ1213" s="37"/>
      <c r="FK1213" s="37"/>
      <c r="FL1213" s="37"/>
      <c r="FM1213" s="37"/>
      <c r="FN1213" s="37"/>
      <c r="FO1213" s="37"/>
      <c r="FP1213" s="37"/>
      <c r="FQ1213" s="37"/>
      <c r="FR1213" s="37"/>
      <c r="FS1213" s="37"/>
      <c r="FT1213" s="37"/>
      <c r="FU1213" s="37"/>
      <c r="FV1213" s="37"/>
      <c r="FW1213" s="37"/>
      <c r="FX1213" s="37"/>
      <c r="FY1213" s="37"/>
      <c r="FZ1213" s="37"/>
      <c r="GA1213" s="37"/>
      <c r="GB1213" s="37"/>
      <c r="GC1213" s="37"/>
      <c r="GD1213" s="37"/>
      <c r="GE1213" s="37"/>
      <c r="GF1213" s="37"/>
      <c r="GG1213" s="37"/>
      <c r="GH1213" s="37"/>
      <c r="GI1213" s="37"/>
      <c r="GJ1213" s="37"/>
      <c r="GK1213" s="37"/>
      <c r="GL1213" s="37"/>
      <c r="GM1213" s="37"/>
      <c r="GN1213" s="37"/>
      <c r="GO1213" s="37"/>
      <c r="GP1213" s="37"/>
      <c r="GQ1213" s="37"/>
      <c r="GR1213" s="37"/>
      <c r="GS1213" s="37"/>
      <c r="GT1213" s="37"/>
      <c r="GU1213" s="37"/>
      <c r="GV1213" s="37"/>
      <c r="GW1213" s="37"/>
      <c r="GX1213" s="37"/>
      <c r="GY1213" s="37"/>
      <c r="GZ1213" s="37"/>
      <c r="HA1213" s="37"/>
    </row>
    <row r="1214" spans="1:209" s="39" customFormat="1" x14ac:dyDescent="0.25">
      <c r="A1214" s="50"/>
      <c r="B1214" s="124"/>
      <c r="C1214" s="125"/>
      <c r="D1214" s="20"/>
      <c r="E1214" s="20"/>
      <c r="F1214" s="20"/>
      <c r="G1214" s="37"/>
      <c r="H1214" s="37"/>
      <c r="I1214" s="37"/>
      <c r="J1214" s="37"/>
      <c r="K1214" s="37"/>
      <c r="L1214" s="37"/>
      <c r="M1214" s="37"/>
      <c r="N1214" s="37"/>
      <c r="O1214" s="37"/>
      <c r="P1214" s="37"/>
      <c r="Q1214" s="37"/>
      <c r="R1214" s="37"/>
      <c r="S1214" s="37"/>
      <c r="T1214" s="37"/>
      <c r="U1214" s="37"/>
      <c r="V1214" s="37"/>
      <c r="W1214" s="37"/>
      <c r="X1214" s="37"/>
      <c r="Y1214" s="37"/>
      <c r="Z1214" s="37"/>
      <c r="AA1214" s="37"/>
      <c r="AB1214" s="37"/>
      <c r="AC1214" s="37"/>
      <c r="AD1214" s="37"/>
      <c r="AE1214" s="37"/>
      <c r="AF1214" s="37"/>
      <c r="AG1214" s="37"/>
      <c r="AH1214" s="37"/>
      <c r="AI1214" s="37"/>
      <c r="AJ1214" s="37"/>
      <c r="AK1214" s="37"/>
      <c r="AL1214" s="37"/>
      <c r="AM1214" s="37"/>
      <c r="AN1214" s="37"/>
      <c r="AO1214" s="37"/>
      <c r="AP1214" s="37"/>
      <c r="AQ1214" s="37"/>
      <c r="AR1214" s="37"/>
      <c r="AS1214" s="37"/>
      <c r="AT1214" s="37"/>
      <c r="AU1214" s="37"/>
      <c r="AV1214" s="37"/>
      <c r="AW1214" s="37"/>
      <c r="AX1214" s="37"/>
      <c r="AY1214" s="37"/>
      <c r="AZ1214" s="37"/>
      <c r="BA1214" s="37"/>
      <c r="BB1214" s="37"/>
      <c r="BC1214" s="37"/>
      <c r="BD1214" s="37"/>
      <c r="BE1214" s="37"/>
      <c r="BF1214" s="37"/>
      <c r="BG1214" s="37"/>
      <c r="BH1214" s="37"/>
      <c r="BI1214" s="37"/>
      <c r="BJ1214" s="37"/>
      <c r="BK1214" s="37"/>
      <c r="BL1214" s="37"/>
      <c r="BM1214" s="37"/>
      <c r="BN1214" s="37"/>
      <c r="BO1214" s="37"/>
      <c r="BP1214" s="37"/>
      <c r="BQ1214" s="37"/>
      <c r="BR1214" s="37"/>
      <c r="BS1214" s="37"/>
      <c r="BT1214" s="37"/>
      <c r="BU1214" s="37"/>
      <c r="BV1214" s="37"/>
      <c r="BW1214" s="37"/>
      <c r="BX1214" s="37"/>
      <c r="BY1214" s="37"/>
      <c r="BZ1214" s="37"/>
      <c r="CA1214" s="37"/>
      <c r="CB1214" s="37"/>
      <c r="CC1214" s="37"/>
      <c r="CD1214" s="37"/>
      <c r="CE1214" s="37"/>
      <c r="CF1214" s="37"/>
      <c r="CG1214" s="37"/>
      <c r="CH1214" s="37"/>
      <c r="CI1214" s="37"/>
      <c r="CJ1214" s="37"/>
      <c r="CK1214" s="37"/>
      <c r="CL1214" s="37"/>
      <c r="CM1214" s="37"/>
      <c r="CN1214" s="37"/>
      <c r="CO1214" s="37"/>
      <c r="CP1214" s="37"/>
      <c r="CQ1214" s="37"/>
      <c r="CR1214" s="37"/>
      <c r="CS1214" s="37"/>
      <c r="CT1214" s="37"/>
      <c r="CU1214" s="37"/>
      <c r="CV1214" s="37"/>
      <c r="CW1214" s="37"/>
      <c r="CX1214" s="37"/>
      <c r="CY1214" s="37"/>
      <c r="CZ1214" s="37"/>
      <c r="DA1214" s="37"/>
      <c r="DB1214" s="37"/>
      <c r="DC1214" s="37"/>
      <c r="DD1214" s="37"/>
      <c r="DE1214" s="37"/>
      <c r="DF1214" s="37"/>
      <c r="DG1214" s="37"/>
      <c r="DH1214" s="37"/>
      <c r="DI1214" s="37"/>
      <c r="DJ1214" s="37"/>
      <c r="DK1214" s="37"/>
      <c r="DL1214" s="37"/>
      <c r="DM1214" s="37"/>
      <c r="DN1214" s="37"/>
      <c r="DO1214" s="37"/>
      <c r="DP1214" s="37"/>
      <c r="DQ1214" s="37"/>
      <c r="DR1214" s="37"/>
      <c r="DS1214" s="37"/>
      <c r="DT1214" s="37"/>
      <c r="DU1214" s="37"/>
      <c r="DV1214" s="37"/>
      <c r="DW1214" s="37"/>
      <c r="DX1214" s="37"/>
      <c r="DY1214" s="37"/>
      <c r="DZ1214" s="37"/>
      <c r="EA1214" s="37"/>
      <c r="EB1214" s="37"/>
      <c r="EC1214" s="37"/>
      <c r="ED1214" s="37"/>
      <c r="EE1214" s="37"/>
      <c r="EF1214" s="37"/>
      <c r="EG1214" s="37"/>
      <c r="EH1214" s="37"/>
      <c r="EI1214" s="37"/>
      <c r="EJ1214" s="37"/>
      <c r="EK1214" s="37"/>
      <c r="EL1214" s="37"/>
      <c r="EM1214" s="37"/>
      <c r="EN1214" s="37"/>
      <c r="EO1214" s="37"/>
      <c r="EP1214" s="37"/>
      <c r="EQ1214" s="37"/>
      <c r="ER1214" s="37"/>
      <c r="ES1214" s="37"/>
      <c r="ET1214" s="37"/>
      <c r="EU1214" s="37"/>
      <c r="EV1214" s="37"/>
      <c r="EW1214" s="37"/>
      <c r="EX1214" s="37"/>
      <c r="EY1214" s="37"/>
      <c r="EZ1214" s="37"/>
      <c r="FA1214" s="37"/>
      <c r="FB1214" s="37"/>
      <c r="FC1214" s="37"/>
      <c r="FD1214" s="37"/>
      <c r="FE1214" s="37"/>
      <c r="FF1214" s="37"/>
      <c r="FG1214" s="37"/>
      <c r="FH1214" s="37"/>
      <c r="FI1214" s="37"/>
      <c r="FJ1214" s="37"/>
      <c r="FK1214" s="37"/>
      <c r="FL1214" s="37"/>
      <c r="FM1214" s="37"/>
      <c r="FN1214" s="37"/>
      <c r="FO1214" s="37"/>
      <c r="FP1214" s="37"/>
      <c r="FQ1214" s="37"/>
      <c r="FR1214" s="37"/>
      <c r="FS1214" s="37"/>
      <c r="FT1214" s="37"/>
      <c r="FU1214" s="37"/>
      <c r="FV1214" s="37"/>
      <c r="FW1214" s="37"/>
      <c r="FX1214" s="37"/>
      <c r="FY1214" s="37"/>
      <c r="FZ1214" s="37"/>
      <c r="GA1214" s="37"/>
      <c r="GB1214" s="37"/>
      <c r="GC1214" s="37"/>
      <c r="GD1214" s="37"/>
      <c r="GE1214" s="37"/>
      <c r="GF1214" s="37"/>
      <c r="GG1214" s="37"/>
      <c r="GH1214" s="37"/>
      <c r="GI1214" s="37"/>
      <c r="GJ1214" s="37"/>
      <c r="GK1214" s="37"/>
      <c r="GL1214" s="37"/>
      <c r="GM1214" s="37"/>
      <c r="GN1214" s="37"/>
      <c r="GO1214" s="37"/>
      <c r="GP1214" s="37"/>
      <c r="GQ1214" s="37"/>
      <c r="GR1214" s="37"/>
      <c r="GS1214" s="37"/>
      <c r="GT1214" s="37"/>
      <c r="GU1214" s="37"/>
      <c r="GV1214" s="37"/>
      <c r="GW1214" s="37"/>
      <c r="GX1214" s="37"/>
      <c r="GY1214" s="37"/>
      <c r="GZ1214" s="37"/>
      <c r="HA1214" s="37"/>
    </row>
    <row r="1215" spans="1:209" s="39" customFormat="1" x14ac:dyDescent="0.25">
      <c r="A1215" s="50"/>
      <c r="B1215" s="124"/>
      <c r="C1215" s="125"/>
      <c r="D1215" s="20"/>
      <c r="E1215" s="20"/>
      <c r="F1215" s="20"/>
      <c r="G1215" s="37"/>
      <c r="H1215" s="37"/>
      <c r="I1215" s="37"/>
      <c r="J1215" s="37"/>
      <c r="K1215" s="37"/>
      <c r="L1215" s="37"/>
      <c r="M1215" s="37"/>
      <c r="N1215" s="37"/>
      <c r="O1215" s="37"/>
      <c r="P1215" s="37"/>
      <c r="Q1215" s="37"/>
      <c r="R1215" s="37"/>
      <c r="S1215" s="37"/>
      <c r="T1215" s="37"/>
      <c r="U1215" s="37"/>
      <c r="V1215" s="37"/>
      <c r="W1215" s="37"/>
      <c r="X1215" s="37"/>
      <c r="Y1215" s="37"/>
      <c r="Z1215" s="37"/>
      <c r="AA1215" s="37"/>
      <c r="AB1215" s="37"/>
      <c r="AC1215" s="37"/>
      <c r="AD1215" s="37"/>
      <c r="AE1215" s="37"/>
      <c r="AF1215" s="37"/>
      <c r="AG1215" s="37"/>
      <c r="AH1215" s="37"/>
      <c r="AI1215" s="37"/>
      <c r="AJ1215" s="37"/>
      <c r="AK1215" s="37"/>
      <c r="AL1215" s="37"/>
      <c r="AM1215" s="37"/>
      <c r="AN1215" s="37"/>
      <c r="AO1215" s="37"/>
      <c r="AP1215" s="37"/>
      <c r="AQ1215" s="37"/>
      <c r="AR1215" s="37"/>
      <c r="AS1215" s="37"/>
      <c r="AT1215" s="37"/>
      <c r="AU1215" s="37"/>
      <c r="AV1215" s="37"/>
      <c r="AW1215" s="37"/>
      <c r="AX1215" s="37"/>
      <c r="AY1215" s="37"/>
      <c r="AZ1215" s="37"/>
      <c r="BA1215" s="37"/>
      <c r="BB1215" s="37"/>
      <c r="BC1215" s="37"/>
      <c r="BD1215" s="37"/>
      <c r="BE1215" s="37"/>
      <c r="BF1215" s="37"/>
      <c r="BG1215" s="37"/>
      <c r="BH1215" s="37"/>
      <c r="BI1215" s="37"/>
      <c r="BJ1215" s="37"/>
      <c r="BK1215" s="37"/>
      <c r="BL1215" s="37"/>
      <c r="BM1215" s="37"/>
      <c r="BN1215" s="37"/>
      <c r="BO1215" s="37"/>
      <c r="BP1215" s="37"/>
      <c r="BQ1215" s="37"/>
      <c r="BR1215" s="37"/>
      <c r="BS1215" s="37"/>
      <c r="BT1215" s="37"/>
      <c r="BU1215" s="37"/>
      <c r="BV1215" s="37"/>
      <c r="BW1215" s="37"/>
      <c r="BX1215" s="37"/>
      <c r="BY1215" s="37"/>
      <c r="BZ1215" s="37"/>
      <c r="CA1215" s="37"/>
      <c r="CB1215" s="37"/>
      <c r="CC1215" s="37"/>
      <c r="CD1215" s="37"/>
      <c r="CE1215" s="37"/>
      <c r="CF1215" s="37"/>
      <c r="CG1215" s="37"/>
      <c r="CH1215" s="37"/>
      <c r="CI1215" s="37"/>
      <c r="CJ1215" s="37"/>
      <c r="CK1215" s="37"/>
      <c r="CL1215" s="37"/>
      <c r="CM1215" s="37"/>
      <c r="CN1215" s="37"/>
      <c r="CO1215" s="37"/>
      <c r="CP1215" s="37"/>
      <c r="CQ1215" s="37"/>
      <c r="CR1215" s="37"/>
      <c r="CS1215" s="37"/>
      <c r="CT1215" s="37"/>
      <c r="CU1215" s="37"/>
      <c r="CV1215" s="37"/>
      <c r="CW1215" s="37"/>
      <c r="CX1215" s="37"/>
      <c r="CY1215" s="37"/>
      <c r="CZ1215" s="37"/>
      <c r="DA1215" s="37"/>
      <c r="DB1215" s="37"/>
      <c r="DC1215" s="37"/>
      <c r="DD1215" s="37"/>
      <c r="DE1215" s="37"/>
      <c r="DF1215" s="37"/>
      <c r="DG1215" s="37"/>
      <c r="DH1215" s="37"/>
      <c r="DI1215" s="37"/>
      <c r="DJ1215" s="37"/>
      <c r="DK1215" s="37"/>
      <c r="DL1215" s="37"/>
      <c r="DM1215" s="37"/>
      <c r="DN1215" s="37"/>
      <c r="DO1215" s="37"/>
      <c r="DP1215" s="37"/>
      <c r="DQ1215" s="37"/>
      <c r="DR1215" s="37"/>
      <c r="DS1215" s="37"/>
      <c r="DT1215" s="37"/>
      <c r="DU1215" s="37"/>
      <c r="DV1215" s="37"/>
      <c r="DW1215" s="37"/>
      <c r="DX1215" s="37"/>
      <c r="DY1215" s="37"/>
      <c r="DZ1215" s="37"/>
      <c r="EA1215" s="37"/>
      <c r="EB1215" s="37"/>
      <c r="EC1215" s="37"/>
      <c r="ED1215" s="37"/>
      <c r="EE1215" s="37"/>
      <c r="EF1215" s="37"/>
      <c r="EG1215" s="37"/>
      <c r="EH1215" s="37"/>
      <c r="EI1215" s="37"/>
      <c r="EJ1215" s="37"/>
      <c r="EK1215" s="37"/>
      <c r="EL1215" s="37"/>
      <c r="EM1215" s="37"/>
      <c r="EN1215" s="37"/>
      <c r="EO1215" s="37"/>
      <c r="EP1215" s="37"/>
      <c r="EQ1215" s="37"/>
      <c r="ER1215" s="37"/>
      <c r="ES1215" s="37"/>
      <c r="ET1215" s="37"/>
      <c r="EU1215" s="37"/>
      <c r="EV1215" s="37"/>
      <c r="EW1215" s="37"/>
      <c r="EX1215" s="37"/>
      <c r="EY1215" s="37"/>
      <c r="EZ1215" s="37"/>
      <c r="FA1215" s="37"/>
      <c r="FB1215" s="37"/>
      <c r="FC1215" s="37"/>
      <c r="FD1215" s="37"/>
      <c r="FE1215" s="37"/>
      <c r="FF1215" s="37"/>
      <c r="FG1215" s="37"/>
      <c r="FH1215" s="37"/>
      <c r="FI1215" s="37"/>
      <c r="FJ1215" s="37"/>
      <c r="FK1215" s="37"/>
      <c r="FL1215" s="37"/>
      <c r="FM1215" s="37"/>
      <c r="FN1215" s="37"/>
      <c r="FO1215" s="37"/>
      <c r="FP1215" s="37"/>
      <c r="FQ1215" s="37"/>
      <c r="FR1215" s="37"/>
      <c r="FS1215" s="37"/>
      <c r="FT1215" s="37"/>
      <c r="FU1215" s="37"/>
      <c r="FV1215" s="37"/>
      <c r="FW1215" s="37"/>
      <c r="FX1215" s="37"/>
      <c r="FY1215" s="37"/>
      <c r="FZ1215" s="37"/>
      <c r="GA1215" s="37"/>
      <c r="GB1215" s="37"/>
      <c r="GC1215" s="37"/>
      <c r="GD1215" s="37"/>
      <c r="GE1215" s="37"/>
      <c r="GF1215" s="37"/>
      <c r="GG1215" s="37"/>
      <c r="GH1215" s="37"/>
      <c r="GI1215" s="37"/>
      <c r="GJ1215" s="37"/>
      <c r="GK1215" s="37"/>
      <c r="GL1215" s="37"/>
      <c r="GM1215" s="37"/>
      <c r="GN1215" s="37"/>
      <c r="GO1215" s="37"/>
      <c r="GP1215" s="37"/>
      <c r="GQ1215" s="37"/>
      <c r="GR1215" s="37"/>
      <c r="GS1215" s="37"/>
      <c r="GT1215" s="37"/>
      <c r="GU1215" s="37"/>
      <c r="GV1215" s="37"/>
      <c r="GW1215" s="37"/>
      <c r="GX1215" s="37"/>
      <c r="GY1215" s="37"/>
      <c r="GZ1215" s="37"/>
      <c r="HA1215" s="37"/>
    </row>
    <row r="1216" spans="1:209" s="39" customFormat="1" x14ac:dyDescent="0.25">
      <c r="A1216" s="50"/>
      <c r="B1216" s="124"/>
      <c r="C1216" s="125"/>
      <c r="D1216" s="20"/>
      <c r="E1216" s="20"/>
      <c r="F1216" s="20"/>
      <c r="G1216" s="37"/>
      <c r="H1216" s="37"/>
      <c r="I1216" s="37"/>
      <c r="J1216" s="37"/>
      <c r="K1216" s="37"/>
      <c r="L1216" s="37"/>
      <c r="M1216" s="37"/>
      <c r="N1216" s="37"/>
      <c r="O1216" s="37"/>
      <c r="P1216" s="37"/>
      <c r="Q1216" s="37"/>
      <c r="R1216" s="37"/>
      <c r="S1216" s="37"/>
      <c r="T1216" s="37"/>
      <c r="U1216" s="37"/>
      <c r="V1216" s="37"/>
      <c r="W1216" s="37"/>
      <c r="X1216" s="37"/>
      <c r="Y1216" s="37"/>
      <c r="Z1216" s="37"/>
      <c r="AA1216" s="37"/>
      <c r="AB1216" s="37"/>
      <c r="AC1216" s="37"/>
      <c r="AD1216" s="37"/>
      <c r="AE1216" s="37"/>
      <c r="AF1216" s="37"/>
      <c r="AG1216" s="37"/>
      <c r="AH1216" s="37"/>
      <c r="AI1216" s="37"/>
      <c r="AJ1216" s="37"/>
      <c r="AK1216" s="37"/>
      <c r="AL1216" s="37"/>
      <c r="AM1216" s="37"/>
      <c r="AN1216" s="37"/>
      <c r="AO1216" s="37"/>
      <c r="AP1216" s="37"/>
      <c r="AQ1216" s="37"/>
      <c r="AR1216" s="37"/>
      <c r="AS1216" s="37"/>
      <c r="AT1216" s="37"/>
      <c r="AU1216" s="37"/>
      <c r="AV1216" s="37"/>
      <c r="AW1216" s="37"/>
      <c r="AX1216" s="37"/>
      <c r="AY1216" s="37"/>
      <c r="AZ1216" s="37"/>
      <c r="BA1216" s="37"/>
      <c r="BB1216" s="37"/>
      <c r="BC1216" s="37"/>
      <c r="BD1216" s="37"/>
      <c r="BE1216" s="37"/>
      <c r="BF1216" s="37"/>
      <c r="BG1216" s="37"/>
      <c r="BH1216" s="37"/>
      <c r="BI1216" s="37"/>
      <c r="BJ1216" s="37"/>
      <c r="BK1216" s="37"/>
      <c r="BL1216" s="37"/>
      <c r="BM1216" s="37"/>
      <c r="BN1216" s="37"/>
      <c r="BO1216" s="37"/>
      <c r="BP1216" s="37"/>
      <c r="BQ1216" s="37"/>
      <c r="BR1216" s="37"/>
      <c r="BS1216" s="37"/>
      <c r="BT1216" s="37"/>
      <c r="BU1216" s="37"/>
      <c r="BV1216" s="37"/>
      <c r="BW1216" s="37"/>
      <c r="BX1216" s="37"/>
      <c r="BY1216" s="37"/>
      <c r="BZ1216" s="37"/>
      <c r="CA1216" s="37"/>
      <c r="CB1216" s="37"/>
      <c r="CC1216" s="37"/>
      <c r="CD1216" s="37"/>
      <c r="CE1216" s="37"/>
      <c r="CF1216" s="37"/>
      <c r="CG1216" s="37"/>
      <c r="CH1216" s="37"/>
      <c r="CI1216" s="37"/>
      <c r="CJ1216" s="37"/>
      <c r="CK1216" s="37"/>
      <c r="CL1216" s="37"/>
      <c r="CM1216" s="37"/>
      <c r="CN1216" s="37"/>
      <c r="CO1216" s="37"/>
      <c r="CP1216" s="37"/>
      <c r="CQ1216" s="37"/>
      <c r="CR1216" s="37"/>
      <c r="CS1216" s="37"/>
      <c r="CT1216" s="37"/>
      <c r="CU1216" s="37"/>
      <c r="CV1216" s="37"/>
      <c r="CW1216" s="37"/>
      <c r="CX1216" s="37"/>
      <c r="CY1216" s="37"/>
      <c r="CZ1216" s="37"/>
      <c r="DA1216" s="37"/>
      <c r="DB1216" s="37"/>
      <c r="DC1216" s="37"/>
      <c r="DD1216" s="37"/>
      <c r="DE1216" s="37"/>
      <c r="DF1216" s="37"/>
      <c r="DG1216" s="37"/>
      <c r="DH1216" s="37"/>
      <c r="DI1216" s="37"/>
      <c r="DJ1216" s="37"/>
      <c r="DK1216" s="37"/>
      <c r="DL1216" s="37"/>
      <c r="DM1216" s="37"/>
      <c r="DN1216" s="37"/>
      <c r="DO1216" s="37"/>
      <c r="DP1216" s="37"/>
      <c r="DQ1216" s="37"/>
      <c r="DR1216" s="37"/>
      <c r="DS1216" s="37"/>
      <c r="DT1216" s="37"/>
      <c r="DU1216" s="37"/>
      <c r="DV1216" s="37"/>
      <c r="DW1216" s="37"/>
      <c r="DX1216" s="37"/>
      <c r="DY1216" s="37"/>
      <c r="DZ1216" s="37"/>
      <c r="EA1216" s="37"/>
      <c r="EB1216" s="37"/>
      <c r="EC1216" s="37"/>
      <c r="ED1216" s="37"/>
      <c r="EE1216" s="37"/>
      <c r="EF1216" s="37"/>
      <c r="EG1216" s="37"/>
      <c r="EH1216" s="37"/>
      <c r="EI1216" s="37"/>
      <c r="EJ1216" s="37"/>
      <c r="EK1216" s="37"/>
      <c r="EL1216" s="37"/>
      <c r="EM1216" s="37"/>
      <c r="EN1216" s="37"/>
      <c r="EO1216" s="37"/>
      <c r="EP1216" s="37"/>
      <c r="EQ1216" s="37"/>
      <c r="ER1216" s="37"/>
      <c r="ES1216" s="37"/>
      <c r="ET1216" s="37"/>
      <c r="EU1216" s="37"/>
      <c r="EV1216" s="37"/>
      <c r="EW1216" s="37"/>
      <c r="EX1216" s="37"/>
      <c r="EY1216" s="37"/>
      <c r="EZ1216" s="37"/>
      <c r="FA1216" s="37"/>
      <c r="FB1216" s="37"/>
      <c r="FC1216" s="37"/>
      <c r="FD1216" s="37"/>
      <c r="FE1216" s="37"/>
      <c r="FF1216" s="37"/>
      <c r="FG1216" s="37"/>
      <c r="FH1216" s="37"/>
      <c r="FI1216" s="37"/>
      <c r="FJ1216" s="37"/>
      <c r="FK1216" s="37"/>
      <c r="FL1216" s="37"/>
      <c r="FM1216" s="37"/>
      <c r="FN1216" s="37"/>
      <c r="FO1216" s="37"/>
      <c r="FP1216" s="37"/>
      <c r="FQ1216" s="37"/>
      <c r="FR1216" s="37"/>
      <c r="FS1216" s="37"/>
      <c r="FT1216" s="37"/>
      <c r="FU1216" s="37"/>
      <c r="FV1216" s="37"/>
      <c r="FW1216" s="37"/>
      <c r="FX1216" s="37"/>
      <c r="FY1216" s="37"/>
      <c r="FZ1216" s="37"/>
      <c r="GA1216" s="37"/>
      <c r="GB1216" s="37"/>
      <c r="GC1216" s="37"/>
      <c r="GD1216" s="37"/>
      <c r="GE1216" s="37"/>
      <c r="GF1216" s="37"/>
      <c r="GG1216" s="37"/>
      <c r="GH1216" s="37"/>
      <c r="GI1216" s="37"/>
      <c r="GJ1216" s="37"/>
      <c r="GK1216" s="37"/>
      <c r="GL1216" s="37"/>
      <c r="GM1216" s="37"/>
      <c r="GN1216" s="37"/>
      <c r="GO1216" s="37"/>
      <c r="GP1216" s="37"/>
      <c r="GQ1216" s="37"/>
      <c r="GR1216" s="37"/>
      <c r="GS1216" s="37"/>
      <c r="GT1216" s="37"/>
      <c r="GU1216" s="37"/>
      <c r="GV1216" s="37"/>
      <c r="GW1216" s="37"/>
      <c r="GX1216" s="37"/>
      <c r="GY1216" s="37"/>
      <c r="GZ1216" s="37"/>
      <c r="HA1216" s="37"/>
    </row>
    <row r="1217" spans="1:209" s="39" customFormat="1" x14ac:dyDescent="0.25">
      <c r="A1217" s="50"/>
      <c r="B1217" s="124"/>
      <c r="C1217" s="125"/>
      <c r="D1217" s="20"/>
      <c r="E1217" s="20"/>
      <c r="F1217" s="20"/>
      <c r="G1217" s="37"/>
      <c r="H1217" s="37"/>
      <c r="I1217" s="37"/>
      <c r="J1217" s="37"/>
      <c r="K1217" s="37"/>
      <c r="L1217" s="37"/>
      <c r="M1217" s="37"/>
      <c r="N1217" s="37"/>
      <c r="O1217" s="37"/>
      <c r="P1217" s="37"/>
      <c r="Q1217" s="37"/>
      <c r="R1217" s="37"/>
      <c r="S1217" s="37"/>
      <c r="T1217" s="37"/>
      <c r="U1217" s="37"/>
      <c r="V1217" s="37"/>
      <c r="W1217" s="37"/>
      <c r="X1217" s="37"/>
      <c r="Y1217" s="37"/>
      <c r="Z1217" s="37"/>
      <c r="AA1217" s="37"/>
      <c r="AB1217" s="37"/>
      <c r="AC1217" s="37"/>
      <c r="AD1217" s="37"/>
      <c r="AE1217" s="37"/>
      <c r="AF1217" s="37"/>
      <c r="AG1217" s="37"/>
      <c r="AH1217" s="37"/>
      <c r="AI1217" s="37"/>
      <c r="AJ1217" s="37"/>
      <c r="AK1217" s="37"/>
      <c r="AL1217" s="37"/>
      <c r="AM1217" s="37"/>
      <c r="AN1217" s="37"/>
      <c r="AO1217" s="37"/>
      <c r="AP1217" s="37"/>
      <c r="AQ1217" s="37"/>
      <c r="AR1217" s="37"/>
      <c r="AS1217" s="37"/>
      <c r="AT1217" s="37"/>
      <c r="AU1217" s="37"/>
      <c r="AV1217" s="37"/>
      <c r="AW1217" s="37"/>
      <c r="AX1217" s="37"/>
      <c r="AY1217" s="37"/>
      <c r="AZ1217" s="37"/>
      <c r="BA1217" s="37"/>
      <c r="BB1217" s="37"/>
      <c r="BC1217" s="37"/>
      <c r="BD1217" s="37"/>
      <c r="BE1217" s="37"/>
      <c r="BF1217" s="37"/>
      <c r="BG1217" s="37"/>
      <c r="BH1217" s="37"/>
      <c r="BI1217" s="37"/>
      <c r="BJ1217" s="37"/>
      <c r="BK1217" s="37"/>
      <c r="BL1217" s="37"/>
      <c r="BM1217" s="37"/>
      <c r="BN1217" s="37"/>
      <c r="BO1217" s="37"/>
      <c r="BP1217" s="37"/>
      <c r="BQ1217" s="37"/>
      <c r="BR1217" s="37"/>
      <c r="BS1217" s="37"/>
      <c r="BT1217" s="37"/>
      <c r="BU1217" s="37"/>
      <c r="BV1217" s="37"/>
      <c r="BW1217" s="37"/>
      <c r="BX1217" s="37"/>
      <c r="BY1217" s="37"/>
      <c r="BZ1217" s="37"/>
      <c r="CA1217" s="37"/>
      <c r="CB1217" s="37"/>
      <c r="CC1217" s="37"/>
      <c r="CD1217" s="37"/>
      <c r="CE1217" s="37"/>
      <c r="CF1217" s="37"/>
      <c r="CG1217" s="37"/>
      <c r="CH1217" s="37"/>
      <c r="CI1217" s="37"/>
      <c r="CJ1217" s="37"/>
      <c r="CK1217" s="37"/>
      <c r="CL1217" s="37"/>
      <c r="CM1217" s="37"/>
      <c r="CN1217" s="37"/>
      <c r="CO1217" s="37"/>
      <c r="CP1217" s="37"/>
      <c r="CQ1217" s="37"/>
      <c r="CR1217" s="37"/>
      <c r="CS1217" s="37"/>
      <c r="CT1217" s="37"/>
      <c r="CU1217" s="37"/>
      <c r="CV1217" s="37"/>
      <c r="CW1217" s="37"/>
      <c r="CX1217" s="37"/>
      <c r="CY1217" s="37"/>
      <c r="CZ1217" s="37"/>
      <c r="DA1217" s="37"/>
      <c r="DB1217" s="37"/>
      <c r="DC1217" s="37"/>
      <c r="DD1217" s="37"/>
      <c r="DE1217" s="37"/>
      <c r="DF1217" s="37"/>
      <c r="DG1217" s="37"/>
      <c r="DH1217" s="37"/>
      <c r="DI1217" s="37"/>
      <c r="DJ1217" s="37"/>
      <c r="DK1217" s="37"/>
      <c r="DL1217" s="37"/>
      <c r="DM1217" s="37"/>
      <c r="DN1217" s="37"/>
      <c r="DO1217" s="37"/>
      <c r="DP1217" s="37"/>
      <c r="DQ1217" s="37"/>
      <c r="DR1217" s="37"/>
      <c r="DS1217" s="37"/>
      <c r="DT1217" s="37"/>
      <c r="DU1217" s="37"/>
      <c r="DV1217" s="37"/>
      <c r="DW1217" s="37"/>
      <c r="DX1217" s="37"/>
      <c r="DY1217" s="37"/>
      <c r="DZ1217" s="37"/>
      <c r="EA1217" s="37"/>
      <c r="EB1217" s="37"/>
      <c r="EC1217" s="37"/>
      <c r="ED1217" s="37"/>
      <c r="EE1217" s="37"/>
      <c r="EF1217" s="37"/>
      <c r="EG1217" s="37"/>
      <c r="EH1217" s="37"/>
      <c r="EI1217" s="37"/>
      <c r="EJ1217" s="37"/>
      <c r="EK1217" s="37"/>
      <c r="EL1217" s="37"/>
      <c r="EM1217" s="37"/>
      <c r="EN1217" s="37"/>
      <c r="EO1217" s="37"/>
      <c r="EP1217" s="37"/>
      <c r="EQ1217" s="37"/>
      <c r="ER1217" s="37"/>
      <c r="ES1217" s="37"/>
      <c r="ET1217" s="37"/>
      <c r="EU1217" s="37"/>
      <c r="EV1217" s="37"/>
      <c r="EW1217" s="37"/>
      <c r="EX1217" s="37"/>
      <c r="EY1217" s="37"/>
      <c r="EZ1217" s="37"/>
      <c r="FA1217" s="37"/>
      <c r="FB1217" s="37"/>
      <c r="FC1217" s="37"/>
      <c r="FD1217" s="37"/>
      <c r="FE1217" s="37"/>
      <c r="FF1217" s="37"/>
      <c r="FG1217" s="37"/>
      <c r="FH1217" s="37"/>
      <c r="FI1217" s="37"/>
      <c r="FJ1217" s="37"/>
      <c r="FK1217" s="37"/>
      <c r="FL1217" s="37"/>
      <c r="FM1217" s="37"/>
      <c r="FN1217" s="37"/>
      <c r="FO1217" s="37"/>
      <c r="FP1217" s="37"/>
      <c r="FQ1217" s="37"/>
      <c r="FR1217" s="37"/>
      <c r="FS1217" s="37"/>
      <c r="FT1217" s="37"/>
      <c r="FU1217" s="37"/>
      <c r="FV1217" s="37"/>
      <c r="FW1217" s="37"/>
      <c r="FX1217" s="37"/>
      <c r="FY1217" s="37"/>
      <c r="FZ1217" s="37"/>
      <c r="GA1217" s="37"/>
      <c r="GB1217" s="37"/>
      <c r="GC1217" s="37"/>
      <c r="GD1217" s="37"/>
      <c r="GE1217" s="37"/>
      <c r="GF1217" s="37"/>
      <c r="GG1217" s="37"/>
      <c r="GH1217" s="37"/>
      <c r="GI1217" s="37"/>
      <c r="GJ1217" s="37"/>
      <c r="GK1217" s="37"/>
      <c r="GL1217" s="37"/>
      <c r="GM1217" s="37"/>
      <c r="GN1217" s="37"/>
      <c r="GO1217" s="37"/>
      <c r="GP1217" s="37"/>
      <c r="GQ1217" s="37"/>
      <c r="GR1217" s="37"/>
      <c r="GS1217" s="37"/>
      <c r="GT1217" s="37"/>
      <c r="GU1217" s="37"/>
      <c r="GV1217" s="37"/>
      <c r="GW1217" s="37"/>
      <c r="GX1217" s="37"/>
      <c r="GY1217" s="37"/>
      <c r="GZ1217" s="37"/>
      <c r="HA1217" s="37"/>
    </row>
    <row r="1218" spans="1:209" s="39" customFormat="1" x14ac:dyDescent="0.25">
      <c r="A1218" s="50"/>
      <c r="B1218" s="124"/>
      <c r="C1218" s="125"/>
      <c r="D1218" s="20"/>
      <c r="E1218" s="20"/>
      <c r="F1218" s="20"/>
      <c r="G1218" s="37"/>
      <c r="H1218" s="37"/>
      <c r="I1218" s="37"/>
      <c r="J1218" s="37"/>
      <c r="K1218" s="37"/>
      <c r="L1218" s="37"/>
      <c r="M1218" s="37"/>
      <c r="N1218" s="37"/>
      <c r="O1218" s="37"/>
      <c r="P1218" s="37"/>
      <c r="Q1218" s="37"/>
      <c r="R1218" s="37"/>
      <c r="S1218" s="37"/>
      <c r="T1218" s="37"/>
      <c r="U1218" s="37"/>
      <c r="V1218" s="37"/>
      <c r="W1218" s="37"/>
      <c r="X1218" s="37"/>
      <c r="Y1218" s="37"/>
      <c r="Z1218" s="37"/>
      <c r="AA1218" s="37"/>
      <c r="AB1218" s="37"/>
      <c r="AC1218" s="37"/>
      <c r="AD1218" s="37"/>
      <c r="AE1218" s="37"/>
      <c r="AF1218" s="37"/>
      <c r="AG1218" s="37"/>
      <c r="AH1218" s="37"/>
      <c r="AI1218" s="37"/>
      <c r="AJ1218" s="37"/>
      <c r="AK1218" s="37"/>
      <c r="AL1218" s="37"/>
      <c r="AM1218" s="37"/>
      <c r="AN1218" s="37"/>
      <c r="AO1218" s="37"/>
      <c r="AP1218" s="37"/>
      <c r="AQ1218" s="37"/>
      <c r="AR1218" s="37"/>
      <c r="AS1218" s="37"/>
      <c r="AT1218" s="37"/>
      <c r="AU1218" s="37"/>
      <c r="AV1218" s="37"/>
      <c r="AW1218" s="37"/>
      <c r="AX1218" s="37"/>
      <c r="AY1218" s="37"/>
      <c r="AZ1218" s="37"/>
      <c r="BA1218" s="37"/>
      <c r="BB1218" s="37"/>
      <c r="BC1218" s="37"/>
      <c r="BD1218" s="37"/>
      <c r="BE1218" s="37"/>
      <c r="BF1218" s="37"/>
      <c r="BG1218" s="37"/>
      <c r="BH1218" s="37"/>
      <c r="BI1218" s="37"/>
      <c r="BJ1218" s="37"/>
      <c r="BK1218" s="37"/>
      <c r="BL1218" s="37"/>
      <c r="BM1218" s="37"/>
      <c r="BN1218" s="37"/>
      <c r="BO1218" s="37"/>
      <c r="BP1218" s="37"/>
      <c r="BQ1218" s="37"/>
      <c r="BR1218" s="37"/>
      <c r="BS1218" s="37"/>
      <c r="BT1218" s="37"/>
      <c r="BU1218" s="37"/>
      <c r="BV1218" s="37"/>
      <c r="BW1218" s="37"/>
      <c r="BX1218" s="37"/>
      <c r="BY1218" s="37"/>
      <c r="BZ1218" s="37"/>
      <c r="CA1218" s="37"/>
      <c r="CB1218" s="37"/>
      <c r="CC1218" s="37"/>
      <c r="CD1218" s="37"/>
      <c r="CE1218" s="37"/>
      <c r="CF1218" s="37"/>
      <c r="CG1218" s="37"/>
      <c r="CH1218" s="37"/>
      <c r="CI1218" s="37"/>
      <c r="CJ1218" s="37"/>
      <c r="CK1218" s="37"/>
      <c r="CL1218" s="37"/>
      <c r="CM1218" s="37"/>
      <c r="CN1218" s="37"/>
      <c r="CO1218" s="37"/>
      <c r="CP1218" s="37"/>
      <c r="CQ1218" s="37"/>
      <c r="CR1218" s="37"/>
      <c r="CS1218" s="37"/>
      <c r="CT1218" s="37"/>
      <c r="CU1218" s="37"/>
      <c r="CV1218" s="37"/>
      <c r="CW1218" s="37"/>
      <c r="CX1218" s="37"/>
      <c r="CY1218" s="37"/>
      <c r="CZ1218" s="37"/>
      <c r="DA1218" s="37"/>
      <c r="DB1218" s="37"/>
      <c r="DC1218" s="37"/>
      <c r="DD1218" s="37"/>
      <c r="DE1218" s="37"/>
      <c r="DF1218" s="37"/>
      <c r="DG1218" s="37"/>
      <c r="DH1218" s="37"/>
      <c r="DI1218" s="37"/>
      <c r="DJ1218" s="37"/>
      <c r="DK1218" s="37"/>
      <c r="DL1218" s="37"/>
      <c r="DM1218" s="37"/>
      <c r="DN1218" s="37"/>
      <c r="DO1218" s="37"/>
      <c r="DP1218" s="37"/>
      <c r="DQ1218" s="37"/>
      <c r="DR1218" s="37"/>
      <c r="DS1218" s="37"/>
      <c r="DT1218" s="37"/>
      <c r="DU1218" s="37"/>
      <c r="DV1218" s="37"/>
      <c r="DW1218" s="37"/>
      <c r="DX1218" s="37"/>
      <c r="DY1218" s="37"/>
      <c r="DZ1218" s="37"/>
      <c r="EA1218" s="37"/>
      <c r="EB1218" s="37"/>
      <c r="EC1218" s="37"/>
      <c r="ED1218" s="37"/>
      <c r="EE1218" s="37"/>
      <c r="EF1218" s="37"/>
      <c r="EG1218" s="37"/>
      <c r="EH1218" s="37"/>
      <c r="EI1218" s="37"/>
      <c r="EJ1218" s="37"/>
      <c r="EK1218" s="37"/>
      <c r="EL1218" s="37"/>
      <c r="EM1218" s="37"/>
      <c r="EN1218" s="37"/>
      <c r="EO1218" s="37"/>
      <c r="EP1218" s="37"/>
      <c r="EQ1218" s="37"/>
      <c r="ER1218" s="37"/>
      <c r="ES1218" s="37"/>
      <c r="ET1218" s="37"/>
      <c r="EU1218" s="37"/>
      <c r="EV1218" s="37"/>
      <c r="EW1218" s="37"/>
      <c r="EX1218" s="37"/>
      <c r="EY1218" s="37"/>
      <c r="EZ1218" s="37"/>
      <c r="FA1218" s="37"/>
      <c r="FB1218" s="37"/>
      <c r="FC1218" s="37"/>
      <c r="FD1218" s="37"/>
      <c r="FE1218" s="37"/>
      <c r="FF1218" s="37"/>
      <c r="FG1218" s="37"/>
      <c r="FH1218" s="37"/>
      <c r="FI1218" s="37"/>
      <c r="FJ1218" s="37"/>
      <c r="FK1218" s="37"/>
      <c r="FL1218" s="37"/>
      <c r="FM1218" s="37"/>
      <c r="FN1218" s="37"/>
      <c r="FO1218" s="37"/>
      <c r="FP1218" s="37"/>
      <c r="FQ1218" s="37"/>
      <c r="FR1218" s="37"/>
      <c r="FS1218" s="37"/>
      <c r="FT1218" s="37"/>
      <c r="FU1218" s="37"/>
      <c r="FV1218" s="37"/>
      <c r="FW1218" s="37"/>
      <c r="FX1218" s="37"/>
      <c r="FY1218" s="37"/>
      <c r="FZ1218" s="37"/>
      <c r="GA1218" s="37"/>
      <c r="GB1218" s="37"/>
      <c r="GC1218" s="37"/>
      <c r="GD1218" s="37"/>
      <c r="GE1218" s="37"/>
      <c r="GF1218" s="37"/>
      <c r="GG1218" s="37"/>
      <c r="GH1218" s="37"/>
      <c r="GI1218" s="37"/>
      <c r="GJ1218" s="37"/>
      <c r="GK1218" s="37"/>
      <c r="GL1218" s="37"/>
      <c r="GM1218" s="37"/>
      <c r="GN1218" s="37"/>
      <c r="GO1218" s="37"/>
      <c r="GP1218" s="37"/>
      <c r="GQ1218" s="37"/>
      <c r="GR1218" s="37"/>
      <c r="GS1218" s="37"/>
      <c r="GT1218" s="37"/>
      <c r="GU1218" s="37"/>
      <c r="GV1218" s="37"/>
      <c r="GW1218" s="37"/>
      <c r="GX1218" s="37"/>
      <c r="GY1218" s="37"/>
      <c r="GZ1218" s="37"/>
      <c r="HA1218" s="37"/>
    </row>
    <row r="1219" spans="1:209" s="39" customFormat="1" x14ac:dyDescent="0.25">
      <c r="A1219" s="50"/>
      <c r="B1219" s="124"/>
      <c r="C1219" s="125"/>
      <c r="D1219" s="20"/>
      <c r="E1219" s="20"/>
      <c r="F1219" s="20"/>
      <c r="G1219" s="37"/>
      <c r="H1219" s="37"/>
      <c r="I1219" s="37"/>
      <c r="J1219" s="37"/>
      <c r="K1219" s="37"/>
      <c r="L1219" s="37"/>
      <c r="M1219" s="37"/>
      <c r="N1219" s="37"/>
      <c r="O1219" s="37"/>
      <c r="P1219" s="37"/>
      <c r="Q1219" s="37"/>
      <c r="R1219" s="37"/>
      <c r="S1219" s="37"/>
      <c r="T1219" s="37"/>
      <c r="U1219" s="37"/>
      <c r="V1219" s="37"/>
      <c r="W1219" s="37"/>
      <c r="X1219" s="37"/>
      <c r="Y1219" s="37"/>
      <c r="Z1219" s="37"/>
      <c r="AA1219" s="37"/>
      <c r="AB1219" s="37"/>
      <c r="AC1219" s="37"/>
      <c r="AD1219" s="37"/>
      <c r="AE1219" s="37"/>
      <c r="AF1219" s="37"/>
      <c r="AG1219" s="37"/>
      <c r="AH1219" s="37"/>
      <c r="AI1219" s="37"/>
      <c r="AJ1219" s="37"/>
      <c r="AK1219" s="37"/>
      <c r="AL1219" s="37"/>
      <c r="AM1219" s="37"/>
      <c r="AN1219" s="37"/>
      <c r="AO1219" s="37"/>
      <c r="AP1219" s="37"/>
      <c r="AQ1219" s="37"/>
      <c r="AR1219" s="37"/>
      <c r="AS1219" s="37"/>
      <c r="AT1219" s="37"/>
      <c r="AU1219" s="37"/>
      <c r="AV1219" s="37"/>
      <c r="AW1219" s="37"/>
      <c r="AX1219" s="37"/>
      <c r="AY1219" s="37"/>
      <c r="AZ1219" s="37"/>
      <c r="BA1219" s="37"/>
      <c r="BB1219" s="37"/>
      <c r="BC1219" s="37"/>
      <c r="BD1219" s="37"/>
      <c r="BE1219" s="37"/>
      <c r="BF1219" s="37"/>
      <c r="BG1219" s="37"/>
      <c r="BH1219" s="37"/>
      <c r="BI1219" s="37"/>
      <c r="BJ1219" s="37"/>
      <c r="BK1219" s="37"/>
      <c r="BL1219" s="37"/>
      <c r="BM1219" s="37"/>
      <c r="BN1219" s="37"/>
      <c r="BO1219" s="37"/>
      <c r="BP1219" s="37"/>
      <c r="BQ1219" s="37"/>
      <c r="BR1219" s="37"/>
      <c r="BS1219" s="37"/>
      <c r="BT1219" s="37"/>
      <c r="BU1219" s="37"/>
      <c r="BV1219" s="37"/>
      <c r="BW1219" s="37"/>
      <c r="BX1219" s="37"/>
      <c r="BY1219" s="37"/>
      <c r="BZ1219" s="37"/>
      <c r="CA1219" s="37"/>
      <c r="CB1219" s="37"/>
      <c r="CC1219" s="37"/>
      <c r="CD1219" s="37"/>
      <c r="CE1219" s="37"/>
      <c r="CF1219" s="37"/>
      <c r="CG1219" s="37"/>
      <c r="CH1219" s="37"/>
      <c r="CI1219" s="37"/>
      <c r="CJ1219" s="37"/>
      <c r="CK1219" s="37"/>
      <c r="CL1219" s="37"/>
      <c r="CM1219" s="37"/>
      <c r="CN1219" s="37"/>
      <c r="CO1219" s="37"/>
      <c r="CP1219" s="37"/>
      <c r="CQ1219" s="37"/>
      <c r="CR1219" s="37"/>
      <c r="CS1219" s="37"/>
      <c r="CT1219" s="37"/>
      <c r="CU1219" s="37"/>
      <c r="CV1219" s="37"/>
      <c r="CW1219" s="37"/>
      <c r="CX1219" s="37"/>
      <c r="CY1219" s="37"/>
      <c r="CZ1219" s="37"/>
      <c r="DA1219" s="37"/>
      <c r="DB1219" s="37"/>
      <c r="DC1219" s="37"/>
      <c r="DD1219" s="37"/>
      <c r="DE1219" s="37"/>
      <c r="DF1219" s="37"/>
      <c r="DG1219" s="37"/>
      <c r="DH1219" s="37"/>
      <c r="DI1219" s="37"/>
      <c r="DJ1219" s="37"/>
      <c r="DK1219" s="37"/>
      <c r="DL1219" s="37"/>
      <c r="DM1219" s="37"/>
      <c r="DN1219" s="37"/>
      <c r="DO1219" s="37"/>
      <c r="DP1219" s="37"/>
      <c r="DQ1219" s="37"/>
      <c r="DR1219" s="37"/>
      <c r="DS1219" s="37"/>
      <c r="DT1219" s="37"/>
      <c r="DU1219" s="37"/>
      <c r="DV1219" s="37"/>
      <c r="DW1219" s="37"/>
      <c r="DX1219" s="37"/>
      <c r="DY1219" s="37"/>
      <c r="DZ1219" s="37"/>
      <c r="EA1219" s="37"/>
      <c r="EB1219" s="37"/>
      <c r="EC1219" s="37"/>
      <c r="ED1219" s="37"/>
      <c r="EE1219" s="37"/>
      <c r="EF1219" s="37"/>
      <c r="EG1219" s="37"/>
      <c r="EH1219" s="37"/>
      <c r="EI1219" s="37"/>
      <c r="EJ1219" s="37"/>
      <c r="EK1219" s="37"/>
      <c r="EL1219" s="37"/>
      <c r="EM1219" s="37"/>
      <c r="EN1219" s="37"/>
      <c r="EO1219" s="37"/>
      <c r="EP1219" s="37"/>
      <c r="EQ1219" s="37"/>
      <c r="ER1219" s="37"/>
      <c r="ES1219" s="37"/>
      <c r="ET1219" s="37"/>
      <c r="EU1219" s="37"/>
      <c r="EV1219" s="37"/>
      <c r="EW1219" s="37"/>
      <c r="EX1219" s="37"/>
      <c r="EY1219" s="37"/>
      <c r="EZ1219" s="37"/>
      <c r="FA1219" s="37"/>
      <c r="FB1219" s="37"/>
      <c r="FC1219" s="37"/>
      <c r="FD1219" s="37"/>
      <c r="FE1219" s="37"/>
      <c r="FF1219" s="37"/>
      <c r="FG1219" s="37"/>
      <c r="FH1219" s="37"/>
      <c r="FI1219" s="37"/>
      <c r="FJ1219" s="37"/>
      <c r="FK1219" s="37"/>
      <c r="FL1219" s="37"/>
      <c r="FM1219" s="37"/>
      <c r="FN1219" s="37"/>
      <c r="FO1219" s="37"/>
      <c r="FP1219" s="37"/>
      <c r="FQ1219" s="37"/>
      <c r="FR1219" s="37"/>
      <c r="FS1219" s="37"/>
      <c r="FT1219" s="37"/>
      <c r="FU1219" s="37"/>
      <c r="FV1219" s="37"/>
      <c r="FW1219" s="37"/>
      <c r="FX1219" s="37"/>
      <c r="FY1219" s="37"/>
      <c r="FZ1219" s="37"/>
      <c r="GA1219" s="37"/>
      <c r="GB1219" s="37"/>
      <c r="GC1219" s="37"/>
      <c r="GD1219" s="37"/>
      <c r="GE1219" s="37"/>
      <c r="GF1219" s="37"/>
      <c r="GG1219" s="37"/>
      <c r="GH1219" s="37"/>
      <c r="GI1219" s="37"/>
      <c r="GJ1219" s="37"/>
      <c r="GK1219" s="37"/>
      <c r="GL1219" s="37"/>
      <c r="GM1219" s="37"/>
      <c r="GN1219" s="37"/>
      <c r="GO1219" s="37"/>
      <c r="GP1219" s="37"/>
      <c r="GQ1219" s="37"/>
      <c r="GR1219" s="37"/>
      <c r="GS1219" s="37"/>
      <c r="GT1219" s="37"/>
      <c r="GU1219" s="37"/>
      <c r="GV1219" s="37"/>
      <c r="GW1219" s="37"/>
      <c r="GX1219" s="37"/>
      <c r="GY1219" s="37"/>
      <c r="GZ1219" s="37"/>
      <c r="HA1219" s="37"/>
    </row>
    <row r="1220" spans="1:209" s="39" customFormat="1" x14ac:dyDescent="0.25">
      <c r="A1220" s="50"/>
      <c r="B1220" s="124"/>
      <c r="C1220" s="125"/>
      <c r="D1220" s="20"/>
      <c r="E1220" s="20"/>
      <c r="F1220" s="20"/>
      <c r="G1220" s="37"/>
      <c r="H1220" s="37"/>
      <c r="I1220" s="37"/>
      <c r="J1220" s="37"/>
      <c r="K1220" s="37"/>
      <c r="L1220" s="37"/>
      <c r="M1220" s="37"/>
      <c r="N1220" s="37"/>
      <c r="O1220" s="37"/>
      <c r="P1220" s="37"/>
      <c r="Q1220" s="37"/>
      <c r="R1220" s="37"/>
      <c r="S1220" s="37"/>
      <c r="T1220" s="37"/>
      <c r="U1220" s="37"/>
      <c r="V1220" s="37"/>
      <c r="W1220" s="37"/>
      <c r="X1220" s="37"/>
      <c r="Y1220" s="37"/>
      <c r="Z1220" s="37"/>
      <c r="AA1220" s="37"/>
      <c r="AB1220" s="37"/>
      <c r="AC1220" s="37"/>
      <c r="AD1220" s="37"/>
      <c r="AE1220" s="37"/>
      <c r="AF1220" s="37"/>
      <c r="AG1220" s="37"/>
      <c r="AH1220" s="37"/>
      <c r="AI1220" s="37"/>
      <c r="AJ1220" s="37"/>
      <c r="AK1220" s="37"/>
      <c r="AL1220" s="37"/>
      <c r="AM1220" s="37"/>
      <c r="AN1220" s="37"/>
      <c r="AO1220" s="37"/>
      <c r="AP1220" s="37"/>
      <c r="AQ1220" s="37"/>
      <c r="AR1220" s="37"/>
      <c r="AS1220" s="37"/>
      <c r="AT1220" s="37"/>
      <c r="AU1220" s="37"/>
      <c r="AV1220" s="37"/>
      <c r="AW1220" s="37"/>
      <c r="AX1220" s="37"/>
      <c r="AY1220" s="37"/>
      <c r="AZ1220" s="37"/>
      <c r="BA1220" s="37"/>
      <c r="BB1220" s="37"/>
      <c r="BC1220" s="37"/>
      <c r="BD1220" s="37"/>
      <c r="BE1220" s="37"/>
      <c r="BF1220" s="37"/>
      <c r="BG1220" s="37"/>
      <c r="BH1220" s="37"/>
      <c r="BI1220" s="37"/>
      <c r="BJ1220" s="37"/>
      <c r="BK1220" s="37"/>
      <c r="BL1220" s="37"/>
      <c r="BM1220" s="37"/>
      <c r="BN1220" s="37"/>
      <c r="BO1220" s="37"/>
      <c r="BP1220" s="37"/>
      <c r="BQ1220" s="37"/>
      <c r="BR1220" s="37"/>
      <c r="BS1220" s="37"/>
      <c r="BT1220" s="37"/>
      <c r="BU1220" s="37"/>
      <c r="BV1220" s="37"/>
      <c r="BW1220" s="37"/>
      <c r="BX1220" s="37"/>
      <c r="BY1220" s="37"/>
      <c r="BZ1220" s="37"/>
      <c r="CA1220" s="37"/>
      <c r="CB1220" s="37"/>
      <c r="CC1220" s="37"/>
      <c r="CD1220" s="37"/>
      <c r="CE1220" s="37"/>
      <c r="CF1220" s="37"/>
      <c r="CG1220" s="37"/>
      <c r="CH1220" s="37"/>
      <c r="CI1220" s="37"/>
      <c r="CJ1220" s="37"/>
      <c r="CK1220" s="37"/>
      <c r="CL1220" s="37"/>
      <c r="CM1220" s="37"/>
      <c r="CN1220" s="37"/>
      <c r="CO1220" s="37"/>
      <c r="CP1220" s="37"/>
      <c r="CQ1220" s="37"/>
      <c r="CR1220" s="37"/>
      <c r="CS1220" s="37"/>
      <c r="CT1220" s="37"/>
      <c r="CU1220" s="37"/>
      <c r="CV1220" s="37"/>
      <c r="CW1220" s="37"/>
      <c r="CX1220" s="37"/>
      <c r="CY1220" s="37"/>
      <c r="CZ1220" s="37"/>
      <c r="DA1220" s="37"/>
      <c r="DB1220" s="37"/>
      <c r="DC1220" s="37"/>
      <c r="DD1220" s="37"/>
      <c r="DE1220" s="37"/>
      <c r="DF1220" s="37"/>
      <c r="DG1220" s="37"/>
      <c r="DH1220" s="37"/>
      <c r="DI1220" s="37"/>
      <c r="DJ1220" s="37"/>
      <c r="DK1220" s="37"/>
      <c r="DL1220" s="37"/>
      <c r="DM1220" s="37"/>
      <c r="DN1220" s="37"/>
      <c r="DO1220" s="37"/>
      <c r="DP1220" s="37"/>
      <c r="DQ1220" s="37"/>
      <c r="DR1220" s="37"/>
      <c r="DS1220" s="37"/>
      <c r="DT1220" s="37"/>
      <c r="DU1220" s="37"/>
      <c r="DV1220" s="37"/>
      <c r="DW1220" s="37"/>
      <c r="DX1220" s="37"/>
      <c r="DY1220" s="37"/>
      <c r="DZ1220" s="37"/>
      <c r="EA1220" s="37"/>
      <c r="EB1220" s="37"/>
      <c r="EC1220" s="37"/>
      <c r="ED1220" s="37"/>
      <c r="EE1220" s="37"/>
      <c r="EF1220" s="37"/>
      <c r="EG1220" s="37"/>
      <c r="EH1220" s="37"/>
      <c r="EI1220" s="37"/>
      <c r="EJ1220" s="37"/>
      <c r="EK1220" s="37"/>
      <c r="EL1220" s="37"/>
      <c r="EM1220" s="37"/>
      <c r="EN1220" s="37"/>
      <c r="EO1220" s="37"/>
      <c r="EP1220" s="37"/>
      <c r="EQ1220" s="37"/>
      <c r="ER1220" s="37"/>
      <c r="ES1220" s="37"/>
      <c r="ET1220" s="37"/>
      <c r="EU1220" s="37"/>
      <c r="EV1220" s="37"/>
      <c r="EW1220" s="37"/>
      <c r="EX1220" s="37"/>
      <c r="EY1220" s="37"/>
      <c r="EZ1220" s="37"/>
      <c r="FA1220" s="37"/>
      <c r="FB1220" s="37"/>
      <c r="FC1220" s="37"/>
      <c r="FD1220" s="37"/>
      <c r="FE1220" s="37"/>
      <c r="FF1220" s="37"/>
      <c r="FG1220" s="37"/>
      <c r="FH1220" s="37"/>
      <c r="FI1220" s="37"/>
      <c r="FJ1220" s="37"/>
      <c r="FK1220" s="37"/>
      <c r="FL1220" s="37"/>
      <c r="FM1220" s="37"/>
      <c r="FN1220" s="37"/>
      <c r="FO1220" s="37"/>
      <c r="FP1220" s="37"/>
      <c r="FQ1220" s="37"/>
      <c r="FR1220" s="37"/>
      <c r="FS1220" s="37"/>
      <c r="FT1220" s="37"/>
      <c r="FU1220" s="37"/>
      <c r="FV1220" s="37"/>
      <c r="FW1220" s="37"/>
      <c r="FX1220" s="37"/>
      <c r="FY1220" s="37"/>
      <c r="FZ1220" s="37"/>
      <c r="GA1220" s="37"/>
      <c r="GB1220" s="37"/>
      <c r="GC1220" s="37"/>
      <c r="GD1220" s="37"/>
      <c r="GE1220" s="37"/>
      <c r="GF1220" s="37"/>
      <c r="GG1220" s="37"/>
      <c r="GH1220" s="37"/>
      <c r="GI1220" s="37"/>
      <c r="GJ1220" s="37"/>
      <c r="GK1220" s="37"/>
      <c r="GL1220" s="37"/>
      <c r="GM1220" s="37"/>
      <c r="GN1220" s="37"/>
      <c r="GO1220" s="37"/>
      <c r="GP1220" s="37"/>
      <c r="GQ1220" s="37"/>
      <c r="GR1220" s="37"/>
      <c r="GS1220" s="37"/>
      <c r="GT1220" s="37"/>
      <c r="GU1220" s="37"/>
      <c r="GV1220" s="37"/>
      <c r="GW1220" s="37"/>
      <c r="GX1220" s="37"/>
      <c r="GY1220" s="37"/>
      <c r="GZ1220" s="37"/>
      <c r="HA1220" s="37"/>
    </row>
    <row r="1221" spans="1:209" s="39" customFormat="1" x14ac:dyDescent="0.25">
      <c r="A1221" s="50"/>
      <c r="B1221" s="124"/>
      <c r="C1221" s="125"/>
      <c r="D1221" s="20"/>
      <c r="E1221" s="20"/>
      <c r="F1221" s="20"/>
      <c r="G1221" s="37"/>
      <c r="H1221" s="37"/>
      <c r="I1221" s="37"/>
      <c r="J1221" s="37"/>
      <c r="K1221" s="37"/>
      <c r="L1221" s="37"/>
      <c r="M1221" s="37"/>
      <c r="N1221" s="37"/>
      <c r="O1221" s="37"/>
      <c r="P1221" s="37"/>
      <c r="Q1221" s="37"/>
      <c r="R1221" s="37"/>
      <c r="S1221" s="37"/>
      <c r="T1221" s="37"/>
      <c r="U1221" s="37"/>
      <c r="V1221" s="37"/>
      <c r="W1221" s="37"/>
      <c r="X1221" s="37"/>
      <c r="Y1221" s="37"/>
      <c r="Z1221" s="37"/>
      <c r="AA1221" s="37"/>
      <c r="AB1221" s="37"/>
      <c r="AC1221" s="37"/>
      <c r="AD1221" s="37"/>
      <c r="AE1221" s="37"/>
      <c r="AF1221" s="37"/>
      <c r="AG1221" s="37"/>
      <c r="AH1221" s="37"/>
      <c r="AI1221" s="37"/>
      <c r="AJ1221" s="37"/>
      <c r="AK1221" s="37"/>
      <c r="AL1221" s="37"/>
      <c r="AM1221" s="37"/>
      <c r="AN1221" s="37"/>
      <c r="AO1221" s="37"/>
      <c r="AP1221" s="37"/>
      <c r="AQ1221" s="37"/>
      <c r="AR1221" s="37"/>
      <c r="AS1221" s="37"/>
      <c r="AT1221" s="37"/>
      <c r="AU1221" s="37"/>
      <c r="AV1221" s="37"/>
      <c r="AW1221" s="37"/>
      <c r="AX1221" s="37"/>
      <c r="AY1221" s="37"/>
      <c r="AZ1221" s="37"/>
      <c r="BA1221" s="37"/>
      <c r="BB1221" s="37"/>
      <c r="BC1221" s="37"/>
      <c r="BD1221" s="37"/>
      <c r="BE1221" s="37"/>
      <c r="BF1221" s="37"/>
      <c r="BG1221" s="37"/>
      <c r="BH1221" s="37"/>
      <c r="BI1221" s="37"/>
      <c r="BJ1221" s="37"/>
      <c r="BK1221" s="37"/>
      <c r="BL1221" s="37"/>
      <c r="BM1221" s="37"/>
      <c r="BN1221" s="37"/>
      <c r="BO1221" s="37"/>
      <c r="BP1221" s="37"/>
      <c r="BQ1221" s="37"/>
      <c r="BR1221" s="37"/>
      <c r="BS1221" s="37"/>
      <c r="BT1221" s="37"/>
      <c r="BU1221" s="37"/>
      <c r="BV1221" s="37"/>
      <c r="BW1221" s="37"/>
      <c r="BX1221" s="37"/>
      <c r="BY1221" s="37"/>
      <c r="BZ1221" s="37"/>
      <c r="CA1221" s="37"/>
      <c r="CB1221" s="37"/>
      <c r="CC1221" s="37"/>
      <c r="CD1221" s="37"/>
      <c r="CE1221" s="37"/>
      <c r="CF1221" s="37"/>
      <c r="CG1221" s="37"/>
      <c r="CH1221" s="37"/>
      <c r="CI1221" s="37"/>
      <c r="CJ1221" s="37"/>
      <c r="CK1221" s="37"/>
      <c r="CL1221" s="37"/>
      <c r="CM1221" s="37"/>
      <c r="CN1221" s="37"/>
      <c r="CO1221" s="37"/>
      <c r="CP1221" s="37"/>
      <c r="CQ1221" s="37"/>
      <c r="CR1221" s="37"/>
      <c r="CS1221" s="37"/>
      <c r="CT1221" s="37"/>
      <c r="CU1221" s="37"/>
      <c r="CV1221" s="37"/>
      <c r="CW1221" s="37"/>
      <c r="CX1221" s="37"/>
      <c r="CY1221" s="37"/>
      <c r="CZ1221" s="37"/>
      <c r="DA1221" s="37"/>
      <c r="DB1221" s="37"/>
      <c r="DC1221" s="37"/>
      <c r="DD1221" s="37"/>
      <c r="DE1221" s="37"/>
      <c r="DF1221" s="37"/>
      <c r="DG1221" s="37"/>
      <c r="DH1221" s="37"/>
      <c r="DI1221" s="37"/>
      <c r="DJ1221" s="37"/>
      <c r="DK1221" s="37"/>
      <c r="DL1221" s="37"/>
      <c r="DM1221" s="37"/>
      <c r="DN1221" s="37"/>
      <c r="DO1221" s="37"/>
      <c r="DP1221" s="37"/>
      <c r="DQ1221" s="37"/>
      <c r="DR1221" s="37"/>
      <c r="DS1221" s="37"/>
      <c r="DT1221" s="37"/>
      <c r="DU1221" s="37"/>
      <c r="DV1221" s="37"/>
      <c r="DW1221" s="37"/>
      <c r="DX1221" s="37"/>
      <c r="DY1221" s="37"/>
      <c r="DZ1221" s="37"/>
      <c r="EA1221" s="37"/>
      <c r="EB1221" s="37"/>
      <c r="EC1221" s="37"/>
      <c r="ED1221" s="37"/>
      <c r="EE1221" s="37"/>
      <c r="EF1221" s="37"/>
      <c r="EG1221" s="37"/>
      <c r="EH1221" s="37"/>
      <c r="EI1221" s="37"/>
      <c r="EJ1221" s="37"/>
      <c r="EK1221" s="37"/>
      <c r="EL1221" s="37"/>
      <c r="EM1221" s="37"/>
      <c r="EN1221" s="37"/>
      <c r="EO1221" s="37"/>
      <c r="EP1221" s="37"/>
      <c r="EQ1221" s="37"/>
      <c r="ER1221" s="37"/>
      <c r="ES1221" s="37"/>
      <c r="ET1221" s="37"/>
      <c r="EU1221" s="37"/>
      <c r="EV1221" s="37"/>
      <c r="EW1221" s="37"/>
      <c r="EX1221" s="37"/>
      <c r="EY1221" s="37"/>
      <c r="EZ1221" s="37"/>
      <c r="FA1221" s="37"/>
      <c r="FB1221" s="37"/>
      <c r="FC1221" s="37"/>
      <c r="FD1221" s="37"/>
      <c r="FE1221" s="37"/>
      <c r="FF1221" s="37"/>
      <c r="FG1221" s="37"/>
      <c r="FH1221" s="37"/>
      <c r="FI1221" s="37"/>
      <c r="FJ1221" s="37"/>
      <c r="FK1221" s="37"/>
      <c r="FL1221" s="37"/>
      <c r="FM1221" s="37"/>
      <c r="FN1221" s="37"/>
      <c r="FO1221" s="37"/>
      <c r="FP1221" s="37"/>
      <c r="FQ1221" s="37"/>
      <c r="FR1221" s="37"/>
      <c r="FS1221" s="37"/>
      <c r="FT1221" s="37"/>
      <c r="FU1221" s="37"/>
      <c r="FV1221" s="37"/>
      <c r="FW1221" s="37"/>
      <c r="FX1221" s="37"/>
      <c r="FY1221" s="37"/>
      <c r="FZ1221" s="37"/>
      <c r="GA1221" s="37"/>
      <c r="GB1221" s="37"/>
      <c r="GC1221" s="37"/>
      <c r="GD1221" s="37"/>
      <c r="GE1221" s="37"/>
      <c r="GF1221" s="37"/>
      <c r="GG1221" s="37"/>
      <c r="GH1221" s="37"/>
      <c r="GI1221" s="37"/>
      <c r="GJ1221" s="37"/>
      <c r="GK1221" s="37"/>
      <c r="GL1221" s="37"/>
      <c r="GM1221" s="37"/>
      <c r="GN1221" s="37"/>
      <c r="GO1221" s="37"/>
      <c r="GP1221" s="37"/>
      <c r="GQ1221" s="37"/>
      <c r="GR1221" s="37"/>
      <c r="GS1221" s="37"/>
      <c r="GT1221" s="37"/>
      <c r="GU1221" s="37"/>
      <c r="GV1221" s="37"/>
      <c r="GW1221" s="37"/>
      <c r="GX1221" s="37"/>
      <c r="GY1221" s="37"/>
      <c r="GZ1221" s="37"/>
      <c r="HA1221" s="37"/>
    </row>
    <row r="1222" spans="1:209" s="39" customFormat="1" x14ac:dyDescent="0.25">
      <c r="A1222" s="50"/>
      <c r="B1222" s="124"/>
      <c r="C1222" s="125"/>
      <c r="D1222" s="20"/>
      <c r="E1222" s="20"/>
      <c r="F1222" s="20"/>
      <c r="G1222" s="37"/>
      <c r="H1222" s="37"/>
      <c r="I1222" s="37"/>
      <c r="J1222" s="37"/>
      <c r="K1222" s="37"/>
      <c r="L1222" s="37"/>
      <c r="M1222" s="37"/>
      <c r="N1222" s="37"/>
      <c r="O1222" s="37"/>
      <c r="P1222" s="37"/>
      <c r="Q1222" s="37"/>
      <c r="R1222" s="37"/>
      <c r="S1222" s="37"/>
      <c r="T1222" s="37"/>
      <c r="U1222" s="37"/>
      <c r="V1222" s="37"/>
      <c r="W1222" s="37"/>
      <c r="X1222" s="37"/>
      <c r="Y1222" s="37"/>
      <c r="Z1222" s="37"/>
      <c r="AA1222" s="37"/>
      <c r="AB1222" s="37"/>
      <c r="AC1222" s="37"/>
      <c r="AD1222" s="37"/>
      <c r="AE1222" s="37"/>
      <c r="AF1222" s="37"/>
      <c r="AG1222" s="37"/>
      <c r="AH1222" s="37"/>
      <c r="AI1222" s="37"/>
      <c r="AJ1222" s="37"/>
      <c r="AK1222" s="37"/>
      <c r="AL1222" s="37"/>
      <c r="AM1222" s="37"/>
      <c r="AN1222" s="37"/>
      <c r="AO1222" s="37"/>
      <c r="AP1222" s="37"/>
      <c r="AQ1222" s="37"/>
      <c r="AR1222" s="37"/>
      <c r="AS1222" s="37"/>
      <c r="AT1222" s="37"/>
      <c r="AU1222" s="37"/>
      <c r="AV1222" s="37"/>
      <c r="AW1222" s="37"/>
      <c r="AX1222" s="37"/>
      <c r="AY1222" s="37"/>
      <c r="AZ1222" s="37"/>
      <c r="BA1222" s="37"/>
      <c r="BB1222" s="37"/>
      <c r="BC1222" s="37"/>
      <c r="BD1222" s="37"/>
      <c r="BE1222" s="37"/>
      <c r="BF1222" s="37"/>
      <c r="BG1222" s="37"/>
      <c r="BH1222" s="37"/>
      <c r="BI1222" s="37"/>
      <c r="BJ1222" s="37"/>
      <c r="BK1222" s="37"/>
      <c r="BL1222" s="37"/>
      <c r="BM1222" s="37"/>
      <c r="BN1222" s="37"/>
      <c r="BO1222" s="37"/>
      <c r="BP1222" s="37"/>
      <c r="BQ1222" s="37"/>
      <c r="BR1222" s="37"/>
      <c r="BS1222" s="37"/>
      <c r="BT1222" s="37"/>
      <c r="BU1222" s="37"/>
      <c r="BV1222" s="37"/>
      <c r="BW1222" s="37"/>
      <c r="BX1222" s="37"/>
      <c r="BY1222" s="37"/>
      <c r="BZ1222" s="37"/>
      <c r="CA1222" s="37"/>
      <c r="CB1222" s="37"/>
      <c r="CC1222" s="37"/>
      <c r="CD1222" s="37"/>
      <c r="CE1222" s="37"/>
      <c r="CF1222" s="37"/>
      <c r="CG1222" s="37"/>
      <c r="CH1222" s="37"/>
      <c r="CI1222" s="37"/>
      <c r="CJ1222" s="37"/>
      <c r="CK1222" s="37"/>
      <c r="CL1222" s="37"/>
      <c r="CM1222" s="37"/>
      <c r="CN1222" s="37"/>
      <c r="CO1222" s="37"/>
      <c r="CP1222" s="37"/>
      <c r="CQ1222" s="37"/>
      <c r="CR1222" s="37"/>
      <c r="CS1222" s="37"/>
      <c r="CT1222" s="37"/>
      <c r="CU1222" s="37"/>
      <c r="CV1222" s="37"/>
      <c r="CW1222" s="37"/>
      <c r="CX1222" s="37"/>
      <c r="CY1222" s="37"/>
      <c r="CZ1222" s="37"/>
      <c r="DA1222" s="37"/>
      <c r="DB1222" s="37"/>
      <c r="DC1222" s="37"/>
      <c r="DD1222" s="37"/>
      <c r="DE1222" s="37"/>
      <c r="DF1222" s="37"/>
      <c r="DG1222" s="37"/>
      <c r="DH1222" s="37"/>
      <c r="DI1222" s="37"/>
      <c r="DJ1222" s="37"/>
      <c r="DK1222" s="37"/>
      <c r="DL1222" s="37"/>
      <c r="DM1222" s="37"/>
      <c r="DN1222" s="37"/>
      <c r="DO1222" s="37"/>
      <c r="DP1222" s="37"/>
      <c r="DQ1222" s="37"/>
      <c r="DR1222" s="37"/>
      <c r="DS1222" s="37"/>
      <c r="DT1222" s="37"/>
      <c r="DU1222" s="37"/>
      <c r="DV1222" s="37"/>
      <c r="DW1222" s="37"/>
      <c r="DX1222" s="37"/>
      <c r="DY1222" s="37"/>
      <c r="DZ1222" s="37"/>
      <c r="EA1222" s="37"/>
      <c r="EB1222" s="37"/>
      <c r="EC1222" s="37"/>
      <c r="ED1222" s="37"/>
      <c r="EE1222" s="37"/>
      <c r="EF1222" s="37"/>
      <c r="EG1222" s="37"/>
      <c r="EH1222" s="37"/>
      <c r="EI1222" s="37"/>
      <c r="EJ1222" s="37"/>
      <c r="EK1222" s="37"/>
      <c r="EL1222" s="37"/>
      <c r="EM1222" s="37"/>
      <c r="EN1222" s="37"/>
      <c r="EO1222" s="37"/>
      <c r="EP1222" s="37"/>
      <c r="EQ1222" s="37"/>
      <c r="ER1222" s="37"/>
      <c r="ES1222" s="37"/>
      <c r="ET1222" s="37"/>
      <c r="EU1222" s="37"/>
      <c r="EV1222" s="37"/>
      <c r="EW1222" s="37"/>
      <c r="EX1222" s="37"/>
      <c r="EY1222" s="37"/>
      <c r="EZ1222" s="37"/>
      <c r="FA1222" s="37"/>
      <c r="FB1222" s="37"/>
      <c r="FC1222" s="37"/>
      <c r="FD1222" s="37"/>
      <c r="FE1222" s="37"/>
      <c r="FF1222" s="37"/>
      <c r="FG1222" s="37"/>
      <c r="FH1222" s="37"/>
      <c r="FI1222" s="37"/>
      <c r="FJ1222" s="37"/>
      <c r="FK1222" s="37"/>
      <c r="FL1222" s="37"/>
      <c r="FM1222" s="37"/>
      <c r="FN1222" s="37"/>
      <c r="FO1222" s="37"/>
      <c r="FP1222" s="37"/>
      <c r="FQ1222" s="37"/>
      <c r="FR1222" s="37"/>
      <c r="FS1222" s="37"/>
      <c r="FT1222" s="37"/>
      <c r="FU1222" s="37"/>
      <c r="FV1222" s="37"/>
      <c r="FW1222" s="37"/>
      <c r="FX1222" s="37"/>
      <c r="FY1222" s="37"/>
      <c r="FZ1222" s="37"/>
      <c r="GA1222" s="37"/>
      <c r="GB1222" s="37"/>
      <c r="GC1222" s="37"/>
      <c r="GD1222" s="37"/>
      <c r="GE1222" s="37"/>
      <c r="GF1222" s="37"/>
      <c r="GG1222" s="37"/>
      <c r="GH1222" s="37"/>
      <c r="GI1222" s="37"/>
      <c r="GJ1222" s="37"/>
      <c r="GK1222" s="37"/>
      <c r="GL1222" s="37"/>
      <c r="GM1222" s="37"/>
      <c r="GN1222" s="37"/>
      <c r="GO1222" s="37"/>
      <c r="GP1222" s="37"/>
      <c r="GQ1222" s="37"/>
      <c r="GR1222" s="37"/>
      <c r="GS1222" s="37"/>
      <c r="GT1222" s="37"/>
      <c r="GU1222" s="37"/>
      <c r="GV1222" s="37"/>
      <c r="GW1222" s="37"/>
      <c r="GX1222" s="37"/>
      <c r="GY1222" s="37"/>
      <c r="GZ1222" s="37"/>
      <c r="HA1222" s="37"/>
    </row>
    <row r="1223" spans="1:209" s="39" customFormat="1" x14ac:dyDescent="0.25">
      <c r="A1223" s="50"/>
      <c r="B1223" s="124"/>
      <c r="C1223" s="125"/>
      <c r="D1223" s="20"/>
      <c r="E1223" s="20"/>
      <c r="F1223" s="20"/>
      <c r="G1223" s="37"/>
      <c r="H1223" s="37"/>
      <c r="I1223" s="37"/>
      <c r="J1223" s="37"/>
      <c r="K1223" s="37"/>
      <c r="L1223" s="37"/>
      <c r="M1223" s="37"/>
      <c r="N1223" s="37"/>
      <c r="O1223" s="37"/>
      <c r="P1223" s="37"/>
      <c r="Q1223" s="37"/>
      <c r="R1223" s="37"/>
      <c r="S1223" s="37"/>
      <c r="T1223" s="37"/>
      <c r="U1223" s="37"/>
      <c r="V1223" s="37"/>
      <c r="W1223" s="37"/>
      <c r="X1223" s="37"/>
      <c r="Y1223" s="37"/>
      <c r="Z1223" s="37"/>
      <c r="AA1223" s="37"/>
      <c r="AB1223" s="37"/>
      <c r="AC1223" s="37"/>
      <c r="AD1223" s="37"/>
      <c r="AE1223" s="37"/>
      <c r="AF1223" s="37"/>
      <c r="AG1223" s="37"/>
      <c r="AH1223" s="37"/>
      <c r="AI1223" s="37"/>
      <c r="AJ1223" s="37"/>
      <c r="AK1223" s="37"/>
      <c r="AL1223" s="37"/>
      <c r="AM1223" s="37"/>
      <c r="AN1223" s="37"/>
      <c r="AO1223" s="37"/>
      <c r="AP1223" s="37"/>
      <c r="AQ1223" s="37"/>
      <c r="AR1223" s="37"/>
      <c r="AS1223" s="37"/>
      <c r="AT1223" s="37"/>
      <c r="AU1223" s="37"/>
      <c r="AV1223" s="37"/>
      <c r="AW1223" s="37"/>
      <c r="AX1223" s="37"/>
      <c r="AY1223" s="37"/>
      <c r="AZ1223" s="37"/>
      <c r="BA1223" s="37"/>
      <c r="BB1223" s="37"/>
      <c r="BC1223" s="37"/>
      <c r="BD1223" s="37"/>
      <c r="BE1223" s="37"/>
      <c r="BF1223" s="37"/>
      <c r="BG1223" s="37"/>
      <c r="BH1223" s="37"/>
      <c r="BI1223" s="37"/>
      <c r="BJ1223" s="37"/>
      <c r="BK1223" s="37"/>
      <c r="BL1223" s="37"/>
      <c r="BM1223" s="37"/>
      <c r="BN1223" s="37"/>
      <c r="BO1223" s="37"/>
      <c r="BP1223" s="37"/>
      <c r="BQ1223" s="37"/>
      <c r="BR1223" s="37"/>
      <c r="BS1223" s="37"/>
      <c r="BT1223" s="37"/>
      <c r="BU1223" s="37"/>
      <c r="BV1223" s="37"/>
      <c r="BW1223" s="37"/>
      <c r="BX1223" s="37"/>
      <c r="BY1223" s="37"/>
      <c r="BZ1223" s="37"/>
      <c r="CA1223" s="37"/>
      <c r="CB1223" s="37"/>
      <c r="CC1223" s="37"/>
      <c r="CD1223" s="37"/>
      <c r="CE1223" s="37"/>
      <c r="CF1223" s="37"/>
      <c r="CG1223" s="37"/>
      <c r="CH1223" s="37"/>
      <c r="CI1223" s="37"/>
      <c r="CJ1223" s="37"/>
      <c r="CK1223" s="37"/>
      <c r="CL1223" s="37"/>
      <c r="CM1223" s="37"/>
      <c r="CN1223" s="37"/>
      <c r="CO1223" s="37"/>
      <c r="CP1223" s="37"/>
      <c r="CQ1223" s="37"/>
      <c r="CR1223" s="37"/>
      <c r="CS1223" s="37"/>
      <c r="CT1223" s="37"/>
      <c r="CU1223" s="37"/>
      <c r="CV1223" s="37"/>
      <c r="CW1223" s="37"/>
      <c r="CX1223" s="37"/>
      <c r="CY1223" s="37"/>
      <c r="CZ1223" s="37"/>
      <c r="DA1223" s="37"/>
      <c r="DB1223" s="37"/>
      <c r="DC1223" s="37"/>
      <c r="DD1223" s="37"/>
      <c r="DE1223" s="37"/>
      <c r="DF1223" s="37"/>
      <c r="DG1223" s="37"/>
      <c r="DH1223" s="37"/>
      <c r="DI1223" s="37"/>
      <c r="DJ1223" s="37"/>
      <c r="DK1223" s="37"/>
      <c r="DL1223" s="37"/>
      <c r="DM1223" s="37"/>
      <c r="DN1223" s="37"/>
      <c r="DO1223" s="37"/>
      <c r="DP1223" s="37"/>
      <c r="DQ1223" s="37"/>
      <c r="DR1223" s="37"/>
      <c r="DS1223" s="37"/>
      <c r="DT1223" s="37"/>
      <c r="DU1223" s="37"/>
      <c r="DV1223" s="37"/>
      <c r="DW1223" s="37"/>
      <c r="DX1223" s="37"/>
      <c r="DY1223" s="37"/>
      <c r="DZ1223" s="37"/>
      <c r="EA1223" s="37"/>
      <c r="EB1223" s="37"/>
      <c r="EC1223" s="37"/>
      <c r="ED1223" s="37"/>
      <c r="EE1223" s="37"/>
      <c r="EF1223" s="37"/>
      <c r="EG1223" s="37"/>
      <c r="EH1223" s="37"/>
      <c r="EI1223" s="37"/>
      <c r="EJ1223" s="37"/>
      <c r="EK1223" s="37"/>
      <c r="EL1223" s="37"/>
      <c r="EM1223" s="37"/>
      <c r="EN1223" s="37"/>
      <c r="EO1223" s="37"/>
      <c r="EP1223" s="37"/>
      <c r="EQ1223" s="37"/>
      <c r="ER1223" s="37"/>
      <c r="ES1223" s="37"/>
      <c r="ET1223" s="37"/>
      <c r="EU1223" s="37"/>
      <c r="EV1223" s="37"/>
      <c r="EW1223" s="37"/>
      <c r="EX1223" s="37"/>
      <c r="EY1223" s="37"/>
      <c r="EZ1223" s="37"/>
      <c r="FA1223" s="37"/>
      <c r="FB1223" s="37"/>
      <c r="FC1223" s="37"/>
      <c r="FD1223" s="37"/>
      <c r="FE1223" s="37"/>
      <c r="FF1223" s="37"/>
      <c r="FG1223" s="37"/>
      <c r="FH1223" s="37"/>
      <c r="FI1223" s="37"/>
      <c r="FJ1223" s="37"/>
      <c r="FK1223" s="37"/>
      <c r="FL1223" s="37"/>
      <c r="FM1223" s="37"/>
      <c r="FN1223" s="37"/>
      <c r="FO1223" s="37"/>
      <c r="FP1223" s="37"/>
      <c r="FQ1223" s="37"/>
      <c r="FR1223" s="37"/>
      <c r="FS1223" s="37"/>
      <c r="FT1223" s="37"/>
      <c r="FU1223" s="37"/>
      <c r="FV1223" s="37"/>
      <c r="FW1223" s="37"/>
      <c r="FX1223" s="37"/>
      <c r="FY1223" s="37"/>
      <c r="FZ1223" s="37"/>
      <c r="GA1223" s="37"/>
      <c r="GB1223" s="37"/>
      <c r="GC1223" s="37"/>
      <c r="GD1223" s="37"/>
      <c r="GE1223" s="37"/>
      <c r="GF1223" s="37"/>
      <c r="GG1223" s="37"/>
      <c r="GH1223" s="37"/>
      <c r="GI1223" s="37"/>
      <c r="GJ1223" s="37"/>
      <c r="GK1223" s="37"/>
      <c r="GL1223" s="37"/>
      <c r="GM1223" s="37"/>
      <c r="GN1223" s="37"/>
      <c r="GO1223" s="37"/>
      <c r="GP1223" s="37"/>
      <c r="GQ1223" s="37"/>
      <c r="GR1223" s="37"/>
      <c r="GS1223" s="37"/>
      <c r="GT1223" s="37"/>
      <c r="GU1223" s="37"/>
      <c r="GV1223" s="37"/>
      <c r="GW1223" s="37"/>
      <c r="GX1223" s="37"/>
      <c r="GY1223" s="37"/>
      <c r="GZ1223" s="37"/>
      <c r="HA1223" s="37"/>
    </row>
    <row r="1224" spans="1:209" s="39" customFormat="1" x14ac:dyDescent="0.25">
      <c r="A1224" s="50"/>
      <c r="B1224" s="124"/>
      <c r="C1224" s="125"/>
      <c r="D1224" s="20"/>
      <c r="E1224" s="20"/>
      <c r="F1224" s="20"/>
      <c r="G1224" s="37"/>
      <c r="H1224" s="37"/>
      <c r="I1224" s="37"/>
      <c r="J1224" s="37"/>
      <c r="K1224" s="37"/>
      <c r="L1224" s="37"/>
      <c r="M1224" s="37"/>
      <c r="N1224" s="37"/>
      <c r="O1224" s="37"/>
      <c r="P1224" s="37"/>
      <c r="Q1224" s="37"/>
      <c r="R1224" s="37"/>
      <c r="S1224" s="37"/>
      <c r="T1224" s="37"/>
      <c r="U1224" s="37"/>
      <c r="V1224" s="37"/>
      <c r="W1224" s="37"/>
      <c r="X1224" s="37"/>
      <c r="Y1224" s="37"/>
      <c r="Z1224" s="37"/>
      <c r="AA1224" s="37"/>
      <c r="AB1224" s="37"/>
      <c r="AC1224" s="37"/>
      <c r="AD1224" s="37"/>
      <c r="AE1224" s="37"/>
      <c r="AF1224" s="37"/>
      <c r="AG1224" s="37"/>
      <c r="AH1224" s="37"/>
      <c r="AI1224" s="37"/>
      <c r="AJ1224" s="37"/>
      <c r="AK1224" s="37"/>
      <c r="AL1224" s="37"/>
      <c r="AM1224" s="37"/>
      <c r="AN1224" s="37"/>
      <c r="AO1224" s="37"/>
      <c r="AP1224" s="37"/>
      <c r="AQ1224" s="37"/>
      <c r="AR1224" s="37"/>
      <c r="AS1224" s="37"/>
      <c r="AT1224" s="37"/>
      <c r="AU1224" s="37"/>
      <c r="AV1224" s="37"/>
      <c r="AW1224" s="37"/>
      <c r="AX1224" s="37"/>
      <c r="AY1224" s="37"/>
      <c r="AZ1224" s="37"/>
      <c r="BA1224" s="37"/>
      <c r="BB1224" s="37"/>
      <c r="BC1224" s="37"/>
      <c r="BD1224" s="37"/>
      <c r="BE1224" s="37"/>
      <c r="BF1224" s="37"/>
      <c r="BG1224" s="37"/>
      <c r="BH1224" s="37"/>
      <c r="BI1224" s="37"/>
      <c r="BJ1224" s="37"/>
      <c r="BK1224" s="37"/>
      <c r="BL1224" s="37"/>
      <c r="BM1224" s="37"/>
      <c r="BN1224" s="37"/>
      <c r="BO1224" s="37"/>
      <c r="BP1224" s="37"/>
      <c r="BQ1224" s="37"/>
      <c r="BR1224" s="37"/>
      <c r="BS1224" s="37"/>
      <c r="BT1224" s="37"/>
      <c r="BU1224" s="37"/>
      <c r="BV1224" s="37"/>
      <c r="BW1224" s="37"/>
      <c r="BX1224" s="37"/>
      <c r="BY1224" s="37"/>
      <c r="BZ1224" s="37"/>
      <c r="CA1224" s="37"/>
      <c r="CB1224" s="37"/>
      <c r="CC1224" s="37"/>
      <c r="CD1224" s="37"/>
      <c r="CE1224" s="37"/>
      <c r="CF1224" s="37"/>
      <c r="CG1224" s="37"/>
      <c r="CH1224" s="37"/>
      <c r="CI1224" s="37"/>
      <c r="CJ1224" s="37"/>
      <c r="CK1224" s="37"/>
      <c r="CL1224" s="37"/>
      <c r="CM1224" s="37"/>
      <c r="CN1224" s="37"/>
      <c r="CO1224" s="37"/>
      <c r="CP1224" s="37"/>
      <c r="CQ1224" s="37"/>
      <c r="CR1224" s="37"/>
      <c r="CS1224" s="37"/>
      <c r="CT1224" s="37"/>
      <c r="CU1224" s="37"/>
      <c r="CV1224" s="37"/>
      <c r="CW1224" s="37"/>
      <c r="CX1224" s="37"/>
      <c r="CY1224" s="37"/>
      <c r="CZ1224" s="37"/>
      <c r="DA1224" s="37"/>
      <c r="DB1224" s="37"/>
      <c r="DC1224" s="37"/>
      <c r="DD1224" s="37"/>
      <c r="DE1224" s="37"/>
      <c r="DF1224" s="37"/>
      <c r="DG1224" s="37"/>
      <c r="DH1224" s="37"/>
      <c r="DI1224" s="37"/>
      <c r="DJ1224" s="37"/>
      <c r="DK1224" s="37"/>
      <c r="DL1224" s="37"/>
      <c r="DM1224" s="37"/>
      <c r="DN1224" s="37"/>
      <c r="DO1224" s="37"/>
      <c r="DP1224" s="37"/>
      <c r="DQ1224" s="37"/>
      <c r="DR1224" s="37"/>
      <c r="DS1224" s="37"/>
      <c r="DT1224" s="37"/>
      <c r="DU1224" s="37"/>
      <c r="DV1224" s="37"/>
      <c r="DW1224" s="37"/>
      <c r="DX1224" s="37"/>
      <c r="DY1224" s="37"/>
      <c r="DZ1224" s="37"/>
      <c r="EA1224" s="37"/>
      <c r="EB1224" s="37"/>
      <c r="EC1224" s="37"/>
      <c r="ED1224" s="37"/>
      <c r="EE1224" s="37"/>
      <c r="EF1224" s="37"/>
      <c r="EG1224" s="37"/>
      <c r="EH1224" s="37"/>
      <c r="EI1224" s="37"/>
      <c r="EJ1224" s="37"/>
      <c r="EK1224" s="37"/>
      <c r="EL1224" s="37"/>
      <c r="EM1224" s="37"/>
      <c r="EN1224" s="37"/>
      <c r="EO1224" s="37"/>
      <c r="EP1224" s="37"/>
      <c r="EQ1224" s="37"/>
      <c r="ER1224" s="37"/>
      <c r="ES1224" s="37"/>
      <c r="ET1224" s="37"/>
      <c r="EU1224" s="37"/>
      <c r="EV1224" s="37"/>
      <c r="EW1224" s="37"/>
      <c r="EX1224" s="37"/>
      <c r="EY1224" s="37"/>
      <c r="EZ1224" s="37"/>
      <c r="FA1224" s="37"/>
      <c r="FB1224" s="37"/>
      <c r="FC1224" s="37"/>
      <c r="FD1224" s="37"/>
      <c r="FE1224" s="37"/>
      <c r="FF1224" s="37"/>
      <c r="FG1224" s="37"/>
      <c r="FH1224" s="37"/>
      <c r="FI1224" s="37"/>
      <c r="FJ1224" s="37"/>
      <c r="FK1224" s="37"/>
      <c r="FL1224" s="37"/>
      <c r="FM1224" s="37"/>
      <c r="FN1224" s="37"/>
      <c r="FO1224" s="37"/>
      <c r="FP1224" s="37"/>
      <c r="FQ1224" s="37"/>
      <c r="FR1224" s="37"/>
      <c r="FS1224" s="37"/>
      <c r="FT1224" s="37"/>
      <c r="FU1224" s="37"/>
      <c r="FV1224" s="37"/>
      <c r="FW1224" s="37"/>
      <c r="FX1224" s="37"/>
      <c r="FY1224" s="37"/>
      <c r="FZ1224" s="37"/>
      <c r="GA1224" s="37"/>
      <c r="GB1224" s="37"/>
      <c r="GC1224" s="37"/>
      <c r="GD1224" s="37"/>
      <c r="GE1224" s="37"/>
      <c r="GF1224" s="37"/>
      <c r="GG1224" s="37"/>
      <c r="GH1224" s="37"/>
      <c r="GI1224" s="37"/>
      <c r="GJ1224" s="37"/>
      <c r="GK1224" s="37"/>
      <c r="GL1224" s="37"/>
      <c r="GM1224" s="37"/>
      <c r="GN1224" s="37"/>
      <c r="GO1224" s="37"/>
      <c r="GP1224" s="37"/>
      <c r="GQ1224" s="37"/>
      <c r="GR1224" s="37"/>
      <c r="GS1224" s="37"/>
      <c r="GT1224" s="37"/>
      <c r="GU1224" s="37"/>
      <c r="GV1224" s="37"/>
      <c r="GW1224" s="37"/>
      <c r="GX1224" s="37"/>
      <c r="GY1224" s="37"/>
      <c r="GZ1224" s="37"/>
      <c r="HA1224" s="37"/>
    </row>
    <row r="1225" spans="1:209" s="39" customFormat="1" x14ac:dyDescent="0.25">
      <c r="A1225" s="50"/>
      <c r="B1225" s="124"/>
      <c r="C1225" s="125"/>
      <c r="D1225" s="20"/>
      <c r="E1225" s="20"/>
      <c r="F1225" s="20"/>
      <c r="G1225" s="37"/>
      <c r="H1225" s="37"/>
      <c r="I1225" s="37"/>
      <c r="J1225" s="37"/>
      <c r="K1225" s="37"/>
      <c r="L1225" s="37"/>
      <c r="M1225" s="37"/>
      <c r="N1225" s="37"/>
      <c r="O1225" s="37"/>
      <c r="P1225" s="37"/>
      <c r="Q1225" s="37"/>
      <c r="R1225" s="37"/>
      <c r="S1225" s="37"/>
      <c r="T1225" s="37"/>
      <c r="U1225" s="37"/>
      <c r="V1225" s="37"/>
      <c r="W1225" s="37"/>
      <c r="X1225" s="37"/>
      <c r="Y1225" s="37"/>
      <c r="Z1225" s="37"/>
      <c r="AA1225" s="37"/>
      <c r="AB1225" s="37"/>
      <c r="AC1225" s="37"/>
      <c r="AD1225" s="37"/>
      <c r="AE1225" s="37"/>
      <c r="AF1225" s="37"/>
      <c r="AG1225" s="37"/>
      <c r="AH1225" s="37"/>
      <c r="AI1225" s="37"/>
      <c r="AJ1225" s="37"/>
      <c r="AK1225" s="37"/>
      <c r="AL1225" s="37"/>
      <c r="AM1225" s="37"/>
      <c r="AN1225" s="37"/>
      <c r="AO1225" s="37"/>
      <c r="AP1225" s="37"/>
      <c r="AQ1225" s="37"/>
      <c r="AR1225" s="37"/>
      <c r="AS1225" s="37"/>
      <c r="AT1225" s="37"/>
      <c r="AU1225" s="37"/>
      <c r="AV1225" s="37"/>
      <c r="AW1225" s="37"/>
      <c r="AX1225" s="37"/>
      <c r="AY1225" s="37"/>
      <c r="AZ1225" s="37"/>
      <c r="BA1225" s="37"/>
      <c r="BB1225" s="37"/>
      <c r="BC1225" s="37"/>
      <c r="BD1225" s="37"/>
      <c r="BE1225" s="37"/>
      <c r="BF1225" s="37"/>
      <c r="BG1225" s="37"/>
      <c r="BH1225" s="37"/>
      <c r="BI1225" s="37"/>
      <c r="BJ1225" s="37"/>
      <c r="BK1225" s="37"/>
      <c r="BL1225" s="37"/>
      <c r="BM1225" s="37"/>
      <c r="BN1225" s="37"/>
      <c r="BO1225" s="37"/>
      <c r="BP1225" s="37"/>
      <c r="BQ1225" s="37"/>
      <c r="BR1225" s="37"/>
      <c r="BS1225" s="37"/>
      <c r="BT1225" s="37"/>
      <c r="BU1225" s="37"/>
      <c r="BV1225" s="37"/>
      <c r="BW1225" s="37"/>
      <c r="BX1225" s="37"/>
      <c r="BY1225" s="37"/>
      <c r="BZ1225" s="37"/>
      <c r="CA1225" s="37"/>
      <c r="CB1225" s="37"/>
      <c r="CC1225" s="37"/>
      <c r="CD1225" s="37"/>
      <c r="CE1225" s="37"/>
      <c r="CF1225" s="37"/>
      <c r="CG1225" s="37"/>
      <c r="CH1225" s="37"/>
      <c r="CI1225" s="37"/>
      <c r="CJ1225" s="37"/>
      <c r="CK1225" s="37"/>
      <c r="CL1225" s="37"/>
      <c r="CM1225" s="37"/>
      <c r="CN1225" s="37"/>
      <c r="CO1225" s="37"/>
      <c r="CP1225" s="37"/>
      <c r="CQ1225" s="37"/>
      <c r="CR1225" s="37"/>
      <c r="CS1225" s="37"/>
      <c r="CT1225" s="37"/>
      <c r="CU1225" s="37"/>
      <c r="CV1225" s="37"/>
      <c r="CW1225" s="37"/>
      <c r="CX1225" s="37"/>
      <c r="CY1225" s="37"/>
      <c r="CZ1225" s="37"/>
      <c r="DA1225" s="37"/>
      <c r="DB1225" s="37"/>
      <c r="DC1225" s="37"/>
      <c r="DD1225" s="37"/>
      <c r="DE1225" s="37"/>
      <c r="DF1225" s="37"/>
      <c r="DG1225" s="37"/>
      <c r="DH1225" s="37"/>
      <c r="DI1225" s="37"/>
      <c r="DJ1225" s="37"/>
      <c r="DK1225" s="37"/>
      <c r="DL1225" s="37"/>
      <c r="DM1225" s="37"/>
      <c r="DN1225" s="37"/>
      <c r="DO1225" s="37"/>
      <c r="DP1225" s="37"/>
      <c r="DQ1225" s="37"/>
      <c r="DR1225" s="37"/>
      <c r="DS1225" s="37"/>
      <c r="DT1225" s="37"/>
      <c r="DU1225" s="37"/>
      <c r="DV1225" s="37"/>
      <c r="DW1225" s="37"/>
      <c r="DX1225" s="37"/>
      <c r="DY1225" s="37"/>
      <c r="DZ1225" s="37"/>
      <c r="EA1225" s="37"/>
      <c r="EB1225" s="37"/>
      <c r="EC1225" s="37"/>
      <c r="ED1225" s="37"/>
      <c r="EE1225" s="37"/>
      <c r="EF1225" s="37"/>
      <c r="EG1225" s="37"/>
      <c r="EH1225" s="37"/>
      <c r="EI1225" s="37"/>
      <c r="EJ1225" s="37"/>
      <c r="EK1225" s="37"/>
      <c r="EL1225" s="37"/>
      <c r="EM1225" s="37"/>
      <c r="EN1225" s="37"/>
      <c r="EO1225" s="37"/>
      <c r="EP1225" s="37"/>
      <c r="EQ1225" s="37"/>
      <c r="ER1225" s="37"/>
      <c r="ES1225" s="37"/>
      <c r="ET1225" s="37"/>
      <c r="EU1225" s="37"/>
      <c r="EV1225" s="37"/>
      <c r="EW1225" s="37"/>
      <c r="EX1225" s="37"/>
      <c r="EY1225" s="37"/>
      <c r="EZ1225" s="37"/>
      <c r="FA1225" s="37"/>
      <c r="FB1225" s="37"/>
      <c r="FC1225" s="37"/>
      <c r="FD1225" s="37"/>
      <c r="FE1225" s="37"/>
      <c r="FF1225" s="37"/>
      <c r="FG1225" s="37"/>
      <c r="FH1225" s="37"/>
      <c r="FI1225" s="37"/>
      <c r="FJ1225" s="37"/>
      <c r="FK1225" s="37"/>
      <c r="FL1225" s="37"/>
      <c r="FM1225" s="37"/>
      <c r="FN1225" s="37"/>
      <c r="FO1225" s="37"/>
      <c r="FP1225" s="37"/>
      <c r="FQ1225" s="37"/>
      <c r="FR1225" s="37"/>
      <c r="FS1225" s="37"/>
      <c r="FT1225" s="37"/>
      <c r="FU1225" s="37"/>
      <c r="FV1225" s="37"/>
      <c r="FW1225" s="37"/>
      <c r="FX1225" s="37"/>
      <c r="FY1225" s="37"/>
      <c r="FZ1225" s="37"/>
      <c r="GA1225" s="37"/>
      <c r="GB1225" s="37"/>
      <c r="GC1225" s="37"/>
      <c r="GD1225" s="37"/>
      <c r="GE1225" s="37"/>
      <c r="GF1225" s="37"/>
      <c r="GG1225" s="37"/>
      <c r="GH1225" s="37"/>
      <c r="GI1225" s="37"/>
      <c r="GJ1225" s="37"/>
      <c r="GK1225" s="37"/>
      <c r="GL1225" s="37"/>
      <c r="GM1225" s="37"/>
      <c r="GN1225" s="37"/>
      <c r="GO1225" s="37"/>
      <c r="GP1225" s="37"/>
      <c r="GQ1225" s="37"/>
      <c r="GR1225" s="37"/>
      <c r="GS1225" s="37"/>
      <c r="GT1225" s="37"/>
      <c r="GU1225" s="37"/>
      <c r="GV1225" s="37"/>
      <c r="GW1225" s="37"/>
      <c r="GX1225" s="37"/>
      <c r="GY1225" s="37"/>
      <c r="GZ1225" s="37"/>
      <c r="HA1225" s="37"/>
    </row>
    <row r="1226" spans="1:209" s="39" customFormat="1" x14ac:dyDescent="0.25">
      <c r="A1226" s="50"/>
      <c r="B1226" s="124"/>
      <c r="C1226" s="125"/>
      <c r="D1226" s="20"/>
      <c r="E1226" s="20"/>
      <c r="F1226" s="20"/>
      <c r="G1226" s="37"/>
      <c r="H1226" s="37"/>
      <c r="I1226" s="37"/>
      <c r="J1226" s="37"/>
      <c r="K1226" s="37"/>
      <c r="L1226" s="37"/>
      <c r="M1226" s="37"/>
      <c r="N1226" s="37"/>
      <c r="O1226" s="37"/>
      <c r="P1226" s="37"/>
      <c r="Q1226" s="37"/>
      <c r="R1226" s="37"/>
      <c r="S1226" s="37"/>
      <c r="T1226" s="37"/>
      <c r="U1226" s="37"/>
      <c r="V1226" s="37"/>
      <c r="W1226" s="37"/>
      <c r="X1226" s="37"/>
      <c r="Y1226" s="37"/>
      <c r="Z1226" s="37"/>
      <c r="AA1226" s="37"/>
      <c r="AB1226" s="37"/>
      <c r="AC1226" s="37"/>
      <c r="AD1226" s="37"/>
      <c r="AE1226" s="37"/>
      <c r="AF1226" s="37"/>
      <c r="AG1226" s="37"/>
      <c r="AH1226" s="37"/>
      <c r="AI1226" s="37"/>
      <c r="AJ1226" s="37"/>
      <c r="AK1226" s="37"/>
      <c r="AL1226" s="37"/>
      <c r="AM1226" s="37"/>
      <c r="AN1226" s="37"/>
      <c r="AO1226" s="37"/>
      <c r="AP1226" s="37"/>
      <c r="AQ1226" s="37"/>
      <c r="AR1226" s="37"/>
      <c r="AS1226" s="37"/>
      <c r="AT1226" s="37"/>
      <c r="AU1226" s="37"/>
      <c r="AV1226" s="37"/>
      <c r="AW1226" s="37"/>
      <c r="AX1226" s="37"/>
      <c r="AY1226" s="37"/>
      <c r="AZ1226" s="37"/>
      <c r="BA1226" s="37"/>
      <c r="BB1226" s="37"/>
      <c r="BC1226" s="37"/>
      <c r="BD1226" s="37"/>
      <c r="BE1226" s="37"/>
      <c r="BF1226" s="37"/>
      <c r="BG1226" s="37"/>
      <c r="BH1226" s="37"/>
      <c r="BI1226" s="37"/>
      <c r="BJ1226" s="37"/>
      <c r="BK1226" s="37"/>
      <c r="BL1226" s="37"/>
      <c r="BM1226" s="37"/>
      <c r="BN1226" s="37"/>
      <c r="BO1226" s="37"/>
      <c r="BP1226" s="37"/>
      <c r="BQ1226" s="37"/>
      <c r="BR1226" s="37"/>
      <c r="BS1226" s="37"/>
      <c r="BT1226" s="37"/>
      <c r="BU1226" s="37"/>
      <c r="BV1226" s="37"/>
      <c r="BW1226" s="37"/>
      <c r="BX1226" s="37"/>
      <c r="BY1226" s="37"/>
      <c r="BZ1226" s="37"/>
      <c r="CA1226" s="37"/>
      <c r="CB1226" s="37"/>
      <c r="CC1226" s="37"/>
      <c r="CD1226" s="37"/>
      <c r="CE1226" s="37"/>
      <c r="CF1226" s="37"/>
      <c r="CG1226" s="37"/>
      <c r="CH1226" s="37"/>
      <c r="CI1226" s="37"/>
      <c r="CJ1226" s="37"/>
      <c r="CK1226" s="37"/>
      <c r="CL1226" s="37"/>
      <c r="CM1226" s="37"/>
      <c r="CN1226" s="37"/>
      <c r="CO1226" s="37"/>
      <c r="CP1226" s="37"/>
      <c r="CQ1226" s="37"/>
      <c r="CR1226" s="37"/>
      <c r="CS1226" s="37"/>
      <c r="CT1226" s="37"/>
      <c r="CU1226" s="37"/>
      <c r="CV1226" s="37"/>
      <c r="CW1226" s="37"/>
      <c r="CX1226" s="37"/>
      <c r="CY1226" s="37"/>
      <c r="CZ1226" s="37"/>
      <c r="DA1226" s="37"/>
      <c r="DB1226" s="37"/>
      <c r="DC1226" s="37"/>
      <c r="DD1226" s="37"/>
      <c r="DE1226" s="37"/>
      <c r="DF1226" s="37"/>
      <c r="DG1226" s="37"/>
      <c r="DH1226" s="37"/>
      <c r="DI1226" s="37"/>
      <c r="DJ1226" s="37"/>
      <c r="DK1226" s="37"/>
      <c r="DL1226" s="37"/>
      <c r="DM1226" s="37"/>
      <c r="DN1226" s="37"/>
      <c r="DO1226" s="37"/>
      <c r="DP1226" s="37"/>
      <c r="DQ1226" s="37"/>
      <c r="DR1226" s="37"/>
      <c r="DS1226" s="37"/>
      <c r="DT1226" s="37"/>
      <c r="DU1226" s="37"/>
      <c r="DV1226" s="37"/>
      <c r="DW1226" s="37"/>
      <c r="DX1226" s="37"/>
      <c r="DY1226" s="37"/>
      <c r="DZ1226" s="37"/>
      <c r="EA1226" s="37"/>
      <c r="EB1226" s="37"/>
      <c r="EC1226" s="37"/>
      <c r="ED1226" s="37"/>
      <c r="EE1226" s="37"/>
      <c r="EF1226" s="37"/>
      <c r="EG1226" s="37"/>
      <c r="EH1226" s="37"/>
      <c r="EI1226" s="37"/>
      <c r="EJ1226" s="37"/>
      <c r="EK1226" s="37"/>
      <c r="EL1226" s="37"/>
      <c r="EM1226" s="37"/>
      <c r="EN1226" s="37"/>
      <c r="EO1226" s="37"/>
      <c r="EP1226" s="37"/>
      <c r="EQ1226" s="37"/>
      <c r="ER1226" s="37"/>
      <c r="ES1226" s="37"/>
      <c r="ET1226" s="37"/>
      <c r="EU1226" s="37"/>
      <c r="EV1226" s="37"/>
      <c r="EW1226" s="37"/>
      <c r="EX1226" s="37"/>
      <c r="EY1226" s="37"/>
      <c r="EZ1226" s="37"/>
      <c r="FA1226" s="37"/>
      <c r="FB1226" s="37"/>
      <c r="FC1226" s="37"/>
      <c r="FD1226" s="37"/>
      <c r="FE1226" s="37"/>
      <c r="FF1226" s="37"/>
      <c r="FG1226" s="37"/>
      <c r="FH1226" s="37"/>
      <c r="FI1226" s="37"/>
      <c r="FJ1226" s="37"/>
      <c r="FK1226" s="37"/>
      <c r="FL1226" s="37"/>
      <c r="FM1226" s="37"/>
      <c r="FN1226" s="37"/>
      <c r="FO1226" s="37"/>
      <c r="FP1226" s="37"/>
      <c r="FQ1226" s="37"/>
      <c r="FR1226" s="37"/>
      <c r="FS1226" s="37"/>
      <c r="FT1226" s="37"/>
      <c r="FU1226" s="37"/>
      <c r="FV1226" s="37"/>
      <c r="FW1226" s="37"/>
      <c r="FX1226" s="37"/>
      <c r="FY1226" s="37"/>
      <c r="FZ1226" s="37"/>
      <c r="GA1226" s="37"/>
      <c r="GB1226" s="37"/>
      <c r="GC1226" s="37"/>
      <c r="GD1226" s="37"/>
      <c r="GE1226" s="37"/>
      <c r="GF1226" s="37"/>
      <c r="GG1226" s="37"/>
      <c r="GH1226" s="37"/>
      <c r="GI1226" s="37"/>
      <c r="GJ1226" s="37"/>
      <c r="GK1226" s="37"/>
      <c r="GL1226" s="37"/>
      <c r="GM1226" s="37"/>
      <c r="GN1226" s="37"/>
      <c r="GO1226" s="37"/>
      <c r="GP1226" s="37"/>
      <c r="GQ1226" s="37"/>
      <c r="GR1226" s="37"/>
      <c r="GS1226" s="37"/>
      <c r="GT1226" s="37"/>
      <c r="GU1226" s="37"/>
      <c r="GV1226" s="37"/>
      <c r="GW1226" s="37"/>
      <c r="GX1226" s="37"/>
      <c r="GY1226" s="37"/>
      <c r="GZ1226" s="37"/>
      <c r="HA1226" s="37"/>
    </row>
    <row r="1227" spans="1:209" s="39" customFormat="1" x14ac:dyDescent="0.25">
      <c r="A1227" s="50"/>
      <c r="B1227" s="124"/>
      <c r="C1227" s="125"/>
      <c r="D1227" s="20"/>
      <c r="E1227" s="20"/>
      <c r="F1227" s="20"/>
      <c r="G1227" s="37"/>
      <c r="H1227" s="37"/>
      <c r="I1227" s="37"/>
      <c r="J1227" s="37"/>
      <c r="K1227" s="37"/>
      <c r="L1227" s="37"/>
      <c r="M1227" s="37"/>
      <c r="N1227" s="37"/>
      <c r="O1227" s="37"/>
      <c r="P1227" s="37"/>
      <c r="Q1227" s="37"/>
      <c r="R1227" s="37"/>
      <c r="S1227" s="37"/>
      <c r="T1227" s="37"/>
      <c r="U1227" s="37"/>
      <c r="V1227" s="37"/>
      <c r="W1227" s="37"/>
      <c r="X1227" s="37"/>
      <c r="Y1227" s="37"/>
      <c r="Z1227" s="37"/>
      <c r="AA1227" s="37"/>
      <c r="AB1227" s="37"/>
      <c r="AC1227" s="37"/>
      <c r="AD1227" s="37"/>
      <c r="AE1227" s="37"/>
      <c r="AF1227" s="37"/>
      <c r="AG1227" s="37"/>
      <c r="AH1227" s="37"/>
      <c r="AI1227" s="37"/>
      <c r="AJ1227" s="37"/>
      <c r="AK1227" s="37"/>
      <c r="AL1227" s="37"/>
      <c r="AM1227" s="37"/>
      <c r="AN1227" s="37"/>
      <c r="AO1227" s="37"/>
      <c r="AP1227" s="37"/>
      <c r="AQ1227" s="37"/>
      <c r="AR1227" s="37"/>
      <c r="AS1227" s="37"/>
      <c r="AT1227" s="37"/>
      <c r="AU1227" s="37"/>
      <c r="AV1227" s="37"/>
      <c r="AW1227" s="37"/>
      <c r="AX1227" s="37"/>
      <c r="AY1227" s="37"/>
      <c r="AZ1227" s="37"/>
      <c r="BA1227" s="37"/>
      <c r="BB1227" s="37"/>
      <c r="BC1227" s="37"/>
      <c r="BD1227" s="37"/>
      <c r="BE1227" s="37"/>
      <c r="BF1227" s="37"/>
      <c r="BG1227" s="37"/>
      <c r="BH1227" s="37"/>
      <c r="BI1227" s="37"/>
      <c r="BJ1227" s="37"/>
      <c r="BK1227" s="37"/>
      <c r="BL1227" s="37"/>
      <c r="BM1227" s="37"/>
      <c r="BN1227" s="37"/>
      <c r="BO1227" s="37"/>
      <c r="BP1227" s="37"/>
      <c r="BQ1227" s="37"/>
      <c r="BR1227" s="37"/>
      <c r="BS1227" s="37"/>
      <c r="BT1227" s="37"/>
      <c r="BU1227" s="37"/>
      <c r="BV1227" s="37"/>
      <c r="BW1227" s="37"/>
      <c r="BX1227" s="37"/>
      <c r="BY1227" s="37"/>
      <c r="BZ1227" s="37"/>
      <c r="CA1227" s="37"/>
      <c r="CB1227" s="37"/>
      <c r="CC1227" s="37"/>
      <c r="CD1227" s="37"/>
      <c r="CE1227" s="37"/>
      <c r="CF1227" s="37"/>
      <c r="CG1227" s="37"/>
      <c r="CH1227" s="37"/>
      <c r="CI1227" s="37"/>
      <c r="CJ1227" s="37"/>
      <c r="CK1227" s="37"/>
      <c r="CL1227" s="37"/>
      <c r="CM1227" s="37"/>
      <c r="CN1227" s="37"/>
      <c r="CO1227" s="37"/>
      <c r="CP1227" s="37"/>
      <c r="CQ1227" s="37"/>
      <c r="CR1227" s="37"/>
      <c r="CS1227" s="37"/>
      <c r="CT1227" s="37"/>
      <c r="CU1227" s="37"/>
      <c r="CV1227" s="37"/>
      <c r="CW1227" s="37"/>
      <c r="CX1227" s="37"/>
      <c r="CY1227" s="37"/>
      <c r="CZ1227" s="37"/>
      <c r="DA1227" s="37"/>
      <c r="DB1227" s="37"/>
      <c r="DC1227" s="37"/>
      <c r="DD1227" s="37"/>
      <c r="DE1227" s="37"/>
      <c r="DF1227" s="37"/>
      <c r="DG1227" s="37"/>
      <c r="DH1227" s="37"/>
      <c r="DI1227" s="37"/>
      <c r="DJ1227" s="37"/>
      <c r="DK1227" s="37"/>
      <c r="DL1227" s="37"/>
      <c r="DM1227" s="37"/>
      <c r="DN1227" s="37"/>
      <c r="DO1227" s="37"/>
      <c r="DP1227" s="37"/>
      <c r="DQ1227" s="37"/>
      <c r="DR1227" s="37"/>
      <c r="DS1227" s="37"/>
      <c r="DT1227" s="37"/>
      <c r="DU1227" s="37"/>
      <c r="DV1227" s="37"/>
      <c r="DW1227" s="37"/>
      <c r="DX1227" s="37"/>
      <c r="DY1227" s="37"/>
      <c r="DZ1227" s="37"/>
      <c r="EA1227" s="37"/>
      <c r="EB1227" s="37"/>
      <c r="EC1227" s="37"/>
      <c r="ED1227" s="37"/>
      <c r="EE1227" s="37"/>
      <c r="EF1227" s="37"/>
      <c r="EG1227" s="37"/>
      <c r="EH1227" s="37"/>
      <c r="EI1227" s="37"/>
      <c r="EJ1227" s="37"/>
      <c r="EK1227" s="37"/>
      <c r="EL1227" s="37"/>
      <c r="EM1227" s="37"/>
      <c r="EN1227" s="37"/>
      <c r="EO1227" s="37"/>
      <c r="EP1227" s="37"/>
      <c r="EQ1227" s="37"/>
      <c r="ER1227" s="37"/>
      <c r="ES1227" s="37"/>
      <c r="ET1227" s="37"/>
      <c r="EU1227" s="37"/>
      <c r="EV1227" s="37"/>
      <c r="EW1227" s="37"/>
      <c r="EX1227" s="37"/>
      <c r="EY1227" s="37"/>
      <c r="EZ1227" s="37"/>
      <c r="FA1227" s="37"/>
      <c r="FB1227" s="37"/>
      <c r="FC1227" s="37"/>
      <c r="FD1227" s="37"/>
      <c r="FE1227" s="37"/>
      <c r="FF1227" s="37"/>
      <c r="FG1227" s="37"/>
      <c r="FH1227" s="37"/>
      <c r="FI1227" s="37"/>
      <c r="FJ1227" s="37"/>
      <c r="FK1227" s="37"/>
      <c r="FL1227" s="37"/>
      <c r="FM1227" s="37"/>
      <c r="FN1227" s="37"/>
      <c r="FO1227" s="37"/>
      <c r="FP1227" s="37"/>
      <c r="FQ1227" s="37"/>
      <c r="FR1227" s="37"/>
      <c r="FS1227" s="37"/>
      <c r="FT1227" s="37"/>
      <c r="FU1227" s="37"/>
      <c r="FV1227" s="37"/>
      <c r="FW1227" s="37"/>
      <c r="FX1227" s="37"/>
      <c r="FY1227" s="37"/>
      <c r="FZ1227" s="37"/>
      <c r="GA1227" s="37"/>
      <c r="GB1227" s="37"/>
      <c r="GC1227" s="37"/>
      <c r="GD1227" s="37"/>
      <c r="GE1227" s="37"/>
      <c r="GF1227" s="37"/>
      <c r="GG1227" s="37"/>
      <c r="GH1227" s="37"/>
      <c r="GI1227" s="37"/>
      <c r="GJ1227" s="37"/>
      <c r="GK1227" s="37"/>
      <c r="GL1227" s="37"/>
      <c r="GM1227" s="37"/>
      <c r="GN1227" s="37"/>
      <c r="GO1227" s="37"/>
      <c r="GP1227" s="37"/>
      <c r="GQ1227" s="37"/>
      <c r="GR1227" s="37"/>
      <c r="GS1227" s="37"/>
      <c r="GT1227" s="37"/>
      <c r="GU1227" s="37"/>
      <c r="GV1227" s="37"/>
      <c r="GW1227" s="37"/>
      <c r="GX1227" s="37"/>
      <c r="GY1227" s="37"/>
      <c r="GZ1227" s="37"/>
      <c r="HA1227" s="37"/>
    </row>
    <row r="1228" spans="1:209" s="39" customFormat="1" x14ac:dyDescent="0.25">
      <c r="A1228" s="50"/>
      <c r="B1228" s="124"/>
      <c r="C1228" s="125"/>
      <c r="D1228" s="20"/>
      <c r="E1228" s="20"/>
      <c r="F1228" s="20"/>
      <c r="G1228" s="37"/>
      <c r="H1228" s="37"/>
      <c r="I1228" s="37"/>
      <c r="J1228" s="37"/>
      <c r="K1228" s="37"/>
      <c r="L1228" s="37"/>
      <c r="M1228" s="37"/>
      <c r="N1228" s="37"/>
      <c r="O1228" s="37"/>
      <c r="P1228" s="37"/>
      <c r="Q1228" s="37"/>
      <c r="R1228" s="37"/>
      <c r="S1228" s="37"/>
      <c r="T1228" s="37"/>
      <c r="U1228" s="37"/>
      <c r="V1228" s="37"/>
      <c r="W1228" s="37"/>
      <c r="X1228" s="37"/>
      <c r="Y1228" s="37"/>
      <c r="Z1228" s="37"/>
      <c r="AA1228" s="37"/>
      <c r="AB1228" s="37"/>
      <c r="AC1228" s="37"/>
      <c r="AD1228" s="37"/>
      <c r="AE1228" s="37"/>
      <c r="AF1228" s="37"/>
      <c r="AG1228" s="37"/>
      <c r="AH1228" s="37"/>
      <c r="AI1228" s="37"/>
      <c r="AJ1228" s="37"/>
      <c r="AK1228" s="37"/>
      <c r="AL1228" s="37"/>
      <c r="AM1228" s="37"/>
      <c r="AN1228" s="37"/>
      <c r="AO1228" s="37"/>
      <c r="AP1228" s="37"/>
      <c r="AQ1228" s="37"/>
      <c r="AR1228" s="37"/>
      <c r="AS1228" s="37"/>
      <c r="AT1228" s="37"/>
      <c r="AU1228" s="37"/>
      <c r="AV1228" s="37"/>
      <c r="AW1228" s="37"/>
      <c r="AX1228" s="37"/>
      <c r="AY1228" s="37"/>
      <c r="AZ1228" s="37"/>
      <c r="BA1228" s="37"/>
      <c r="BB1228" s="37"/>
      <c r="BC1228" s="37"/>
      <c r="BD1228" s="37"/>
      <c r="BE1228" s="37"/>
      <c r="BF1228" s="37"/>
      <c r="BG1228" s="37"/>
      <c r="BH1228" s="37"/>
      <c r="BI1228" s="37"/>
      <c r="BJ1228" s="37"/>
      <c r="BK1228" s="37"/>
      <c r="BL1228" s="37"/>
      <c r="BM1228" s="37"/>
      <c r="BN1228" s="37"/>
      <c r="BO1228" s="37"/>
      <c r="BP1228" s="37"/>
      <c r="BQ1228" s="37"/>
      <c r="BR1228" s="37"/>
      <c r="BS1228" s="37"/>
      <c r="BT1228" s="37"/>
      <c r="BU1228" s="37"/>
      <c r="BV1228" s="37"/>
      <c r="BW1228" s="37"/>
      <c r="BX1228" s="37"/>
      <c r="BY1228" s="37"/>
      <c r="BZ1228" s="37"/>
      <c r="CA1228" s="37"/>
      <c r="CB1228" s="37"/>
      <c r="CC1228" s="37"/>
      <c r="CD1228" s="37"/>
      <c r="CE1228" s="37"/>
      <c r="CF1228" s="37"/>
      <c r="CG1228" s="37"/>
      <c r="CH1228" s="37"/>
      <c r="CI1228" s="37"/>
      <c r="CJ1228" s="37"/>
      <c r="CK1228" s="37"/>
      <c r="CL1228" s="37"/>
      <c r="CM1228" s="37"/>
      <c r="CN1228" s="37"/>
      <c r="CO1228" s="37"/>
      <c r="CP1228" s="37"/>
      <c r="CQ1228" s="37"/>
      <c r="CR1228" s="37"/>
      <c r="CS1228" s="37"/>
      <c r="CT1228" s="37"/>
      <c r="CU1228" s="37"/>
      <c r="CV1228" s="37"/>
      <c r="CW1228" s="37"/>
      <c r="CX1228" s="37"/>
      <c r="CY1228" s="37"/>
      <c r="CZ1228" s="37"/>
      <c r="DA1228" s="37"/>
      <c r="DB1228" s="37"/>
      <c r="DC1228" s="37"/>
      <c r="DD1228" s="37"/>
      <c r="DE1228" s="37"/>
      <c r="DF1228" s="37"/>
      <c r="DG1228" s="37"/>
      <c r="DH1228" s="37"/>
      <c r="DI1228" s="37"/>
      <c r="DJ1228" s="37"/>
      <c r="DK1228" s="37"/>
      <c r="DL1228" s="37"/>
      <c r="DM1228" s="37"/>
      <c r="DN1228" s="37"/>
      <c r="DO1228" s="37"/>
      <c r="DP1228" s="37"/>
      <c r="DQ1228" s="37"/>
      <c r="DR1228" s="37"/>
      <c r="DS1228" s="37"/>
      <c r="DT1228" s="37"/>
      <c r="DU1228" s="37"/>
      <c r="DV1228" s="37"/>
      <c r="DW1228" s="37"/>
      <c r="DX1228" s="37"/>
      <c r="DY1228" s="37"/>
      <c r="DZ1228" s="37"/>
      <c r="EA1228" s="37"/>
      <c r="EB1228" s="37"/>
      <c r="EC1228" s="37"/>
      <c r="ED1228" s="37"/>
      <c r="EE1228" s="37"/>
      <c r="EF1228" s="37"/>
      <c r="EG1228" s="37"/>
      <c r="EH1228" s="37"/>
      <c r="EI1228" s="37"/>
      <c r="EJ1228" s="37"/>
      <c r="EK1228" s="37"/>
      <c r="EL1228" s="37"/>
      <c r="EM1228" s="37"/>
      <c r="EN1228" s="37"/>
      <c r="EO1228" s="37"/>
      <c r="EP1228" s="37"/>
      <c r="EQ1228" s="37"/>
      <c r="ER1228" s="37"/>
      <c r="ES1228" s="37"/>
      <c r="ET1228" s="37"/>
      <c r="EU1228" s="37"/>
      <c r="EV1228" s="37"/>
      <c r="EW1228" s="37"/>
      <c r="EX1228" s="37"/>
      <c r="EY1228" s="37"/>
      <c r="EZ1228" s="37"/>
      <c r="FA1228" s="37"/>
      <c r="FB1228" s="37"/>
      <c r="FC1228" s="37"/>
      <c r="FD1228" s="37"/>
      <c r="FE1228" s="37"/>
      <c r="FF1228" s="37"/>
      <c r="FG1228" s="37"/>
      <c r="FH1228" s="37"/>
      <c r="FI1228" s="37"/>
      <c r="FJ1228" s="37"/>
      <c r="FK1228" s="37"/>
      <c r="FL1228" s="37"/>
      <c r="FM1228" s="37"/>
      <c r="FN1228" s="37"/>
      <c r="FO1228" s="37"/>
      <c r="FP1228" s="37"/>
      <c r="FQ1228" s="37"/>
      <c r="FR1228" s="37"/>
      <c r="FS1228" s="37"/>
      <c r="FT1228" s="37"/>
      <c r="FU1228" s="37"/>
      <c r="FV1228" s="37"/>
      <c r="FW1228" s="37"/>
      <c r="FX1228" s="37"/>
      <c r="FY1228" s="37"/>
      <c r="FZ1228" s="37"/>
      <c r="GA1228" s="37"/>
      <c r="GB1228" s="37"/>
      <c r="GC1228" s="37"/>
      <c r="GD1228" s="37"/>
      <c r="GE1228" s="37"/>
      <c r="GF1228" s="37"/>
      <c r="GG1228" s="37"/>
      <c r="GH1228" s="37"/>
      <c r="GI1228" s="37"/>
      <c r="GJ1228" s="37"/>
      <c r="GK1228" s="37"/>
      <c r="GL1228" s="37"/>
      <c r="GM1228" s="37"/>
      <c r="GN1228" s="37"/>
      <c r="GO1228" s="37"/>
      <c r="GP1228" s="37"/>
      <c r="GQ1228" s="37"/>
      <c r="GR1228" s="37"/>
      <c r="GS1228" s="37"/>
      <c r="GT1228" s="37"/>
      <c r="GU1228" s="37"/>
      <c r="GV1228" s="37"/>
      <c r="GW1228" s="37"/>
      <c r="GX1228" s="37"/>
      <c r="GY1228" s="37"/>
      <c r="GZ1228" s="37"/>
      <c r="HA1228" s="37"/>
    </row>
    <row r="1229" spans="1:209" s="39" customFormat="1" x14ac:dyDescent="0.25">
      <c r="A1229" s="50"/>
      <c r="B1229" s="124"/>
      <c r="C1229" s="125"/>
      <c r="D1229" s="20"/>
      <c r="E1229" s="20"/>
      <c r="F1229" s="20"/>
      <c r="G1229" s="37"/>
      <c r="H1229" s="37"/>
      <c r="I1229" s="37"/>
      <c r="J1229" s="37"/>
      <c r="K1229" s="37"/>
      <c r="L1229" s="37"/>
      <c r="M1229" s="37"/>
      <c r="N1229" s="37"/>
      <c r="O1229" s="37"/>
      <c r="P1229" s="37"/>
      <c r="Q1229" s="37"/>
      <c r="R1229" s="37"/>
      <c r="S1229" s="37"/>
      <c r="T1229" s="37"/>
      <c r="U1229" s="37"/>
      <c r="V1229" s="37"/>
      <c r="W1229" s="37"/>
      <c r="X1229" s="37"/>
      <c r="Y1229" s="37"/>
      <c r="Z1229" s="37"/>
      <c r="AA1229" s="37"/>
      <c r="AB1229" s="37"/>
      <c r="AC1229" s="37"/>
      <c r="AD1229" s="37"/>
      <c r="AE1229" s="37"/>
      <c r="AF1229" s="37"/>
      <c r="AG1229" s="37"/>
      <c r="AH1229" s="37"/>
      <c r="AI1229" s="37"/>
      <c r="AJ1229" s="37"/>
      <c r="AK1229" s="37"/>
      <c r="AL1229" s="37"/>
      <c r="AM1229" s="37"/>
      <c r="AN1229" s="37"/>
      <c r="AO1229" s="37"/>
      <c r="AP1229" s="37"/>
      <c r="AQ1229" s="37"/>
      <c r="AR1229" s="37"/>
      <c r="AS1229" s="37"/>
      <c r="AT1229" s="37"/>
      <c r="AU1229" s="37"/>
      <c r="AV1229" s="37"/>
      <c r="AW1229" s="37"/>
      <c r="AX1229" s="37"/>
      <c r="AY1229" s="37"/>
      <c r="AZ1229" s="37"/>
      <c r="BA1229" s="37"/>
      <c r="BB1229" s="37"/>
      <c r="BC1229" s="37"/>
      <c r="BD1229" s="37"/>
      <c r="BE1229" s="37"/>
      <c r="BF1229" s="37"/>
      <c r="BG1229" s="37"/>
      <c r="BH1229" s="37"/>
      <c r="BI1229" s="37"/>
      <c r="BJ1229" s="37"/>
      <c r="BK1229" s="37"/>
      <c r="BL1229" s="37"/>
      <c r="BM1229" s="37"/>
      <c r="BN1229" s="37"/>
      <c r="BO1229" s="37"/>
      <c r="BP1229" s="37"/>
      <c r="BQ1229" s="37"/>
      <c r="BR1229" s="37"/>
      <c r="BS1229" s="37"/>
      <c r="BT1229" s="37"/>
      <c r="BU1229" s="37"/>
      <c r="BV1229" s="37"/>
      <c r="BW1229" s="37"/>
      <c r="BX1229" s="37"/>
      <c r="BY1229" s="37"/>
      <c r="BZ1229" s="37"/>
      <c r="CA1229" s="37"/>
      <c r="CB1229" s="37"/>
      <c r="CC1229" s="37"/>
      <c r="CD1229" s="37"/>
      <c r="CE1229" s="37"/>
      <c r="CF1229" s="37"/>
      <c r="CG1229" s="37"/>
      <c r="CH1229" s="37"/>
      <c r="CI1229" s="37"/>
      <c r="CJ1229" s="37"/>
      <c r="CK1229" s="37"/>
      <c r="CL1229" s="37"/>
      <c r="CM1229" s="37"/>
      <c r="CN1229" s="37"/>
      <c r="CO1229" s="37"/>
      <c r="CP1229" s="37"/>
      <c r="CQ1229" s="37"/>
      <c r="CR1229" s="37"/>
      <c r="CS1229" s="37"/>
      <c r="CT1229" s="37"/>
      <c r="CU1229" s="37"/>
      <c r="CV1229" s="37"/>
      <c r="CW1229" s="37"/>
      <c r="CX1229" s="37"/>
      <c r="CY1229" s="37"/>
      <c r="CZ1229" s="37"/>
      <c r="DA1229" s="37"/>
      <c r="DB1229" s="37"/>
      <c r="DC1229" s="37"/>
      <c r="DD1229" s="37"/>
      <c r="DE1229" s="37"/>
      <c r="DF1229" s="37"/>
      <c r="DG1229" s="37"/>
      <c r="DH1229" s="37"/>
      <c r="DI1229" s="37"/>
      <c r="DJ1229" s="37"/>
      <c r="DK1229" s="37"/>
      <c r="DL1229" s="37"/>
      <c r="DM1229" s="37"/>
      <c r="DN1229" s="37"/>
      <c r="DO1229" s="37"/>
      <c r="DP1229" s="37"/>
      <c r="DQ1229" s="37"/>
      <c r="DR1229" s="37"/>
      <c r="DS1229" s="37"/>
      <c r="DT1229" s="37"/>
      <c r="DU1229" s="37"/>
      <c r="DV1229" s="37"/>
      <c r="DW1229" s="37"/>
      <c r="DX1229" s="37"/>
      <c r="DY1229" s="37"/>
      <c r="DZ1229" s="37"/>
      <c r="EA1229" s="37"/>
      <c r="EB1229" s="37"/>
      <c r="EC1229" s="37"/>
      <c r="ED1229" s="37"/>
      <c r="EE1229" s="37"/>
      <c r="EF1229" s="37"/>
      <c r="EG1229" s="37"/>
      <c r="EH1229" s="37"/>
      <c r="EI1229" s="37"/>
      <c r="EJ1229" s="37"/>
      <c r="EK1229" s="37"/>
      <c r="EL1229" s="37"/>
      <c r="EM1229" s="37"/>
      <c r="EN1229" s="37"/>
      <c r="EO1229" s="37"/>
      <c r="EP1229" s="37"/>
      <c r="EQ1229" s="37"/>
      <c r="ER1229" s="37"/>
      <c r="ES1229" s="37"/>
      <c r="ET1229" s="37"/>
      <c r="EU1229" s="37"/>
      <c r="EV1229" s="37"/>
      <c r="EW1229" s="37"/>
      <c r="EX1229" s="37"/>
      <c r="EY1229" s="37"/>
      <c r="EZ1229" s="37"/>
      <c r="FA1229" s="37"/>
      <c r="FB1229" s="37"/>
      <c r="FC1229" s="37"/>
      <c r="FD1229" s="37"/>
      <c r="FE1229" s="37"/>
      <c r="FF1229" s="37"/>
      <c r="FG1229" s="37"/>
      <c r="FH1229" s="37"/>
      <c r="FI1229" s="37"/>
      <c r="FJ1229" s="37"/>
      <c r="FK1229" s="37"/>
      <c r="FL1229" s="37"/>
      <c r="FM1229" s="37"/>
      <c r="FN1229" s="37"/>
      <c r="FO1229" s="37"/>
      <c r="FP1229" s="37"/>
      <c r="FQ1229" s="37"/>
      <c r="FR1229" s="37"/>
      <c r="FS1229" s="37"/>
      <c r="FT1229" s="37"/>
      <c r="FU1229" s="37"/>
      <c r="FV1229" s="37"/>
      <c r="FW1229" s="37"/>
      <c r="FX1229" s="37"/>
      <c r="FY1229" s="37"/>
      <c r="FZ1229" s="37"/>
      <c r="GA1229" s="37"/>
      <c r="GB1229" s="37"/>
      <c r="GC1229" s="37"/>
      <c r="GD1229" s="37"/>
      <c r="GE1229" s="37"/>
      <c r="GF1229" s="37"/>
      <c r="GG1229" s="37"/>
      <c r="GH1229" s="37"/>
      <c r="GI1229" s="37"/>
      <c r="GJ1229" s="37"/>
      <c r="GK1229" s="37"/>
      <c r="GL1229" s="37"/>
      <c r="GM1229" s="37"/>
      <c r="GN1229" s="37"/>
      <c r="GO1229" s="37"/>
      <c r="GP1229" s="37"/>
      <c r="GQ1229" s="37"/>
      <c r="GR1229" s="37"/>
      <c r="GS1229" s="37"/>
      <c r="GT1229" s="37"/>
      <c r="GU1229" s="37"/>
      <c r="GV1229" s="37"/>
      <c r="GW1229" s="37"/>
      <c r="GX1229" s="37"/>
      <c r="GY1229" s="37"/>
      <c r="GZ1229" s="37"/>
      <c r="HA1229" s="37"/>
    </row>
    <row r="1230" spans="1:209" s="39" customFormat="1" x14ac:dyDescent="0.25">
      <c r="A1230" s="50"/>
      <c r="B1230" s="124"/>
      <c r="C1230" s="125"/>
      <c r="D1230" s="20"/>
      <c r="E1230" s="20"/>
      <c r="F1230" s="20"/>
      <c r="G1230" s="37"/>
      <c r="H1230" s="37"/>
      <c r="I1230" s="37"/>
      <c r="J1230" s="37"/>
      <c r="K1230" s="37"/>
      <c r="L1230" s="37"/>
      <c r="M1230" s="37"/>
      <c r="N1230" s="37"/>
      <c r="O1230" s="37"/>
      <c r="P1230" s="37"/>
      <c r="Q1230" s="37"/>
      <c r="R1230" s="37"/>
      <c r="S1230" s="37"/>
      <c r="T1230" s="37"/>
      <c r="U1230" s="37"/>
      <c r="V1230" s="37"/>
      <c r="W1230" s="37"/>
      <c r="X1230" s="37"/>
      <c r="Y1230" s="37"/>
      <c r="Z1230" s="37"/>
      <c r="AA1230" s="37"/>
      <c r="AB1230" s="37"/>
      <c r="AC1230" s="37"/>
      <c r="AD1230" s="37"/>
      <c r="AE1230" s="37"/>
      <c r="AF1230" s="37"/>
      <c r="AG1230" s="37"/>
      <c r="AH1230" s="37"/>
      <c r="AI1230" s="37"/>
      <c r="AJ1230" s="37"/>
      <c r="AK1230" s="37"/>
      <c r="AL1230" s="37"/>
      <c r="AM1230" s="37"/>
      <c r="AN1230" s="37"/>
      <c r="AO1230" s="37"/>
      <c r="AP1230" s="37"/>
      <c r="AQ1230" s="37"/>
      <c r="AR1230" s="37"/>
      <c r="AS1230" s="37"/>
      <c r="AT1230" s="37"/>
      <c r="AU1230" s="37"/>
      <c r="AV1230" s="37"/>
      <c r="AW1230" s="37"/>
      <c r="AX1230" s="37"/>
      <c r="AY1230" s="37"/>
      <c r="AZ1230" s="37"/>
      <c r="BA1230" s="37"/>
      <c r="BB1230" s="37"/>
      <c r="BC1230" s="37"/>
      <c r="BD1230" s="37"/>
      <c r="BE1230" s="37"/>
      <c r="BF1230" s="37"/>
      <c r="BG1230" s="37"/>
      <c r="BH1230" s="37"/>
      <c r="BI1230" s="37"/>
      <c r="BJ1230" s="37"/>
      <c r="BK1230" s="37"/>
      <c r="BL1230" s="37"/>
      <c r="BM1230" s="37"/>
      <c r="BN1230" s="37"/>
      <c r="BO1230" s="37"/>
      <c r="BP1230" s="37"/>
      <c r="BQ1230" s="37"/>
      <c r="BR1230" s="37"/>
      <c r="BS1230" s="37"/>
      <c r="BT1230" s="37"/>
      <c r="BU1230" s="37"/>
      <c r="BV1230" s="37"/>
      <c r="BW1230" s="37"/>
      <c r="BX1230" s="37"/>
      <c r="BY1230" s="37"/>
      <c r="BZ1230" s="37"/>
      <c r="CA1230" s="37"/>
      <c r="CB1230" s="37"/>
      <c r="CC1230" s="37"/>
      <c r="CD1230" s="37"/>
      <c r="CE1230" s="37"/>
      <c r="CF1230" s="37"/>
      <c r="CG1230" s="37"/>
      <c r="CH1230" s="37"/>
      <c r="CI1230" s="37"/>
      <c r="CJ1230" s="37"/>
      <c r="CK1230" s="37"/>
      <c r="CL1230" s="37"/>
      <c r="CM1230" s="37"/>
      <c r="CN1230" s="37"/>
      <c r="CO1230" s="37"/>
      <c r="CP1230" s="37"/>
      <c r="CQ1230" s="37"/>
      <c r="CR1230" s="37"/>
      <c r="CS1230" s="37"/>
      <c r="CT1230" s="37"/>
      <c r="CU1230" s="37"/>
      <c r="CV1230" s="37"/>
      <c r="CW1230" s="37"/>
      <c r="CX1230" s="37"/>
      <c r="CY1230" s="37"/>
      <c r="CZ1230" s="37"/>
      <c r="DA1230" s="37"/>
      <c r="DB1230" s="37"/>
      <c r="DC1230" s="37"/>
      <c r="DD1230" s="37"/>
      <c r="DE1230" s="37"/>
      <c r="DF1230" s="37"/>
      <c r="DG1230" s="37"/>
      <c r="DH1230" s="37"/>
      <c r="DI1230" s="37"/>
      <c r="DJ1230" s="37"/>
      <c r="DK1230" s="37"/>
      <c r="DL1230" s="37"/>
      <c r="DM1230" s="37"/>
      <c r="DN1230" s="37"/>
      <c r="DO1230" s="37"/>
      <c r="DP1230" s="37"/>
      <c r="DQ1230" s="37"/>
      <c r="DR1230" s="37"/>
      <c r="DS1230" s="37"/>
      <c r="DT1230" s="37"/>
      <c r="DU1230" s="37"/>
      <c r="DV1230" s="37"/>
      <c r="DW1230" s="37"/>
      <c r="DX1230" s="37"/>
      <c r="DY1230" s="37"/>
      <c r="DZ1230" s="37"/>
      <c r="EA1230" s="37"/>
      <c r="EB1230" s="37"/>
      <c r="EC1230" s="37"/>
      <c r="ED1230" s="37"/>
      <c r="EE1230" s="37"/>
      <c r="EF1230" s="37"/>
      <c r="EG1230" s="37"/>
      <c r="EH1230" s="37"/>
      <c r="EI1230" s="37"/>
      <c r="EJ1230" s="37"/>
      <c r="EK1230" s="37"/>
      <c r="EL1230" s="37"/>
      <c r="EM1230" s="37"/>
      <c r="EN1230" s="37"/>
      <c r="EO1230" s="37"/>
      <c r="EP1230" s="37"/>
      <c r="EQ1230" s="37"/>
      <c r="ER1230" s="37"/>
      <c r="ES1230" s="37"/>
      <c r="ET1230" s="37"/>
      <c r="EU1230" s="37"/>
      <c r="EV1230" s="37"/>
      <c r="EW1230" s="37"/>
      <c r="EX1230" s="37"/>
      <c r="EY1230" s="37"/>
      <c r="EZ1230" s="37"/>
      <c r="FA1230" s="37"/>
      <c r="FB1230" s="37"/>
      <c r="FC1230" s="37"/>
      <c r="FD1230" s="37"/>
      <c r="FE1230" s="37"/>
      <c r="FF1230" s="37"/>
      <c r="FG1230" s="37"/>
      <c r="FH1230" s="37"/>
      <c r="FI1230" s="37"/>
      <c r="FJ1230" s="37"/>
      <c r="FK1230" s="37"/>
      <c r="FL1230" s="37"/>
      <c r="FM1230" s="37"/>
      <c r="FN1230" s="37"/>
      <c r="FO1230" s="37"/>
      <c r="FP1230" s="37"/>
      <c r="FQ1230" s="37"/>
      <c r="FR1230" s="37"/>
      <c r="FS1230" s="37"/>
      <c r="FT1230" s="37"/>
      <c r="FU1230" s="37"/>
      <c r="FV1230" s="37"/>
      <c r="FW1230" s="37"/>
      <c r="FX1230" s="37"/>
      <c r="FY1230" s="37"/>
      <c r="FZ1230" s="37"/>
      <c r="GA1230" s="37"/>
      <c r="GB1230" s="37"/>
      <c r="GC1230" s="37"/>
      <c r="GD1230" s="37"/>
      <c r="GE1230" s="37"/>
      <c r="GF1230" s="37"/>
      <c r="GG1230" s="37"/>
      <c r="GH1230" s="37"/>
      <c r="GI1230" s="37"/>
      <c r="GJ1230" s="37"/>
      <c r="GK1230" s="37"/>
      <c r="GL1230" s="37"/>
      <c r="GM1230" s="37"/>
      <c r="GN1230" s="37"/>
      <c r="GO1230" s="37"/>
      <c r="GP1230" s="37"/>
      <c r="GQ1230" s="37"/>
      <c r="GR1230" s="37"/>
      <c r="GS1230" s="37"/>
      <c r="GT1230" s="37"/>
      <c r="GU1230" s="37"/>
      <c r="GV1230" s="37"/>
      <c r="GW1230" s="37"/>
      <c r="GX1230" s="37"/>
      <c r="GY1230" s="37"/>
      <c r="GZ1230" s="37"/>
      <c r="HA1230" s="37"/>
    </row>
    <row r="1231" spans="1:209" s="39" customFormat="1" x14ac:dyDescent="0.25">
      <c r="A1231" s="50"/>
      <c r="B1231" s="124"/>
      <c r="C1231" s="125"/>
      <c r="D1231" s="20"/>
      <c r="E1231" s="20"/>
      <c r="F1231" s="20"/>
      <c r="G1231" s="37"/>
      <c r="H1231" s="37"/>
      <c r="I1231" s="37"/>
      <c r="J1231" s="37"/>
      <c r="K1231" s="37"/>
      <c r="L1231" s="37"/>
      <c r="M1231" s="37"/>
      <c r="N1231" s="37"/>
      <c r="O1231" s="37"/>
      <c r="P1231" s="37"/>
      <c r="Q1231" s="37"/>
      <c r="R1231" s="37"/>
      <c r="S1231" s="37"/>
      <c r="T1231" s="37"/>
      <c r="U1231" s="37"/>
      <c r="V1231" s="37"/>
      <c r="W1231" s="37"/>
      <c r="X1231" s="37"/>
      <c r="Y1231" s="37"/>
      <c r="Z1231" s="37"/>
      <c r="AA1231" s="37"/>
      <c r="AB1231" s="37"/>
      <c r="AC1231" s="37"/>
      <c r="AD1231" s="37"/>
      <c r="AE1231" s="37"/>
      <c r="AF1231" s="37"/>
      <c r="AG1231" s="37"/>
      <c r="AH1231" s="37"/>
      <c r="AI1231" s="37"/>
      <c r="AJ1231" s="37"/>
      <c r="AK1231" s="37"/>
      <c r="AL1231" s="37"/>
      <c r="AM1231" s="37"/>
      <c r="AN1231" s="37"/>
      <c r="AO1231" s="37"/>
      <c r="AP1231" s="37"/>
      <c r="AQ1231" s="37"/>
      <c r="AR1231" s="37"/>
      <c r="AS1231" s="37"/>
      <c r="AT1231" s="37"/>
      <c r="AU1231" s="37"/>
      <c r="AV1231" s="37"/>
      <c r="AW1231" s="37"/>
      <c r="AX1231" s="37"/>
      <c r="AY1231" s="37"/>
      <c r="AZ1231" s="37"/>
      <c r="BA1231" s="37"/>
      <c r="BB1231" s="37"/>
      <c r="BC1231" s="37"/>
      <c r="BD1231" s="37"/>
      <c r="BE1231" s="37"/>
      <c r="BF1231" s="37"/>
      <c r="BG1231" s="37"/>
      <c r="BH1231" s="37"/>
      <c r="BI1231" s="37"/>
      <c r="BJ1231" s="37"/>
      <c r="BK1231" s="37"/>
      <c r="BL1231" s="37"/>
      <c r="BM1231" s="37"/>
      <c r="BN1231" s="37"/>
      <c r="BO1231" s="37"/>
      <c r="BP1231" s="37"/>
      <c r="BQ1231" s="37"/>
      <c r="BR1231" s="37"/>
      <c r="BS1231" s="37"/>
      <c r="BT1231" s="37"/>
      <c r="BU1231" s="37"/>
      <c r="BV1231" s="37"/>
      <c r="BW1231" s="37"/>
      <c r="BX1231" s="37"/>
      <c r="BY1231" s="37"/>
      <c r="BZ1231" s="37"/>
      <c r="CA1231" s="37"/>
      <c r="CB1231" s="37"/>
      <c r="CC1231" s="37"/>
      <c r="CD1231" s="37"/>
      <c r="CE1231" s="37"/>
      <c r="CF1231" s="37"/>
      <c r="CG1231" s="37"/>
      <c r="CH1231" s="37"/>
      <c r="CI1231" s="37"/>
      <c r="CJ1231" s="37"/>
      <c r="CK1231" s="37"/>
      <c r="CL1231" s="37"/>
      <c r="CM1231" s="37"/>
      <c r="CN1231" s="37"/>
      <c r="CO1231" s="37"/>
      <c r="CP1231" s="37"/>
      <c r="CQ1231" s="37"/>
      <c r="CR1231" s="37"/>
      <c r="CS1231" s="37"/>
      <c r="CT1231" s="37"/>
      <c r="CU1231" s="37"/>
      <c r="CV1231" s="37"/>
      <c r="CW1231" s="37"/>
      <c r="CX1231" s="37"/>
      <c r="CY1231" s="37"/>
      <c r="CZ1231" s="37"/>
      <c r="DA1231" s="37"/>
      <c r="DB1231" s="37"/>
      <c r="DC1231" s="37"/>
      <c r="DD1231" s="37"/>
      <c r="DE1231" s="37"/>
      <c r="DF1231" s="37"/>
      <c r="DG1231" s="37"/>
      <c r="DH1231" s="37"/>
      <c r="DI1231" s="37"/>
      <c r="DJ1231" s="37"/>
      <c r="DK1231" s="37"/>
      <c r="DL1231" s="37"/>
      <c r="DM1231" s="37"/>
      <c r="DN1231" s="37"/>
      <c r="DO1231" s="37"/>
      <c r="DP1231" s="37"/>
      <c r="DQ1231" s="37"/>
      <c r="DR1231" s="37"/>
      <c r="DS1231" s="37"/>
      <c r="DT1231" s="37"/>
      <c r="DU1231" s="37"/>
      <c r="DV1231" s="37"/>
      <c r="DW1231" s="37"/>
      <c r="DX1231" s="37"/>
      <c r="DY1231" s="37"/>
      <c r="DZ1231" s="37"/>
      <c r="EA1231" s="37"/>
      <c r="EB1231" s="37"/>
      <c r="EC1231" s="37"/>
      <c r="ED1231" s="37"/>
      <c r="EE1231" s="37"/>
      <c r="EF1231" s="37"/>
      <c r="EG1231" s="37"/>
      <c r="EH1231" s="37"/>
      <c r="EI1231" s="37"/>
      <c r="EJ1231" s="37"/>
      <c r="EK1231" s="37"/>
      <c r="EL1231" s="37"/>
      <c r="EM1231" s="37"/>
      <c r="EN1231" s="37"/>
      <c r="EO1231" s="37"/>
      <c r="EP1231" s="37"/>
      <c r="EQ1231" s="37"/>
      <c r="ER1231" s="37"/>
      <c r="ES1231" s="37"/>
      <c r="ET1231" s="37"/>
      <c r="EU1231" s="37"/>
      <c r="EV1231" s="37"/>
      <c r="EW1231" s="37"/>
      <c r="EX1231" s="37"/>
      <c r="EY1231" s="37"/>
      <c r="EZ1231" s="37"/>
      <c r="FA1231" s="37"/>
      <c r="FB1231" s="37"/>
      <c r="FC1231" s="37"/>
      <c r="FD1231" s="37"/>
      <c r="FE1231" s="37"/>
      <c r="FF1231" s="37"/>
      <c r="FG1231" s="37"/>
      <c r="FH1231" s="37"/>
      <c r="FI1231" s="37"/>
      <c r="FJ1231" s="37"/>
      <c r="FK1231" s="37"/>
      <c r="FL1231" s="37"/>
      <c r="FM1231" s="37"/>
      <c r="FN1231" s="37"/>
      <c r="FO1231" s="37"/>
      <c r="FP1231" s="37"/>
      <c r="FQ1231" s="37"/>
      <c r="FR1231" s="37"/>
      <c r="FS1231" s="37"/>
      <c r="FT1231" s="37"/>
      <c r="FU1231" s="37"/>
      <c r="FV1231" s="37"/>
      <c r="FW1231" s="37"/>
      <c r="FX1231" s="37"/>
      <c r="FY1231" s="37"/>
      <c r="FZ1231" s="37"/>
      <c r="GA1231" s="37"/>
      <c r="GB1231" s="37"/>
      <c r="GC1231" s="37"/>
      <c r="GD1231" s="37"/>
      <c r="GE1231" s="37"/>
      <c r="GF1231" s="37"/>
      <c r="GG1231" s="37"/>
      <c r="GH1231" s="37"/>
      <c r="GI1231" s="37"/>
      <c r="GJ1231" s="37"/>
      <c r="GK1231" s="37"/>
      <c r="GL1231" s="37"/>
      <c r="GM1231" s="37"/>
      <c r="GN1231" s="37"/>
      <c r="GO1231" s="37"/>
      <c r="GP1231" s="37"/>
      <c r="GQ1231" s="37"/>
      <c r="GR1231" s="37"/>
      <c r="GS1231" s="37"/>
      <c r="GT1231" s="37"/>
      <c r="GU1231" s="37"/>
      <c r="GV1231" s="37"/>
      <c r="GW1231" s="37"/>
      <c r="GX1231" s="37"/>
      <c r="GY1231" s="37"/>
      <c r="GZ1231" s="37"/>
      <c r="HA1231" s="37"/>
    </row>
    <row r="1232" spans="1:209" s="39" customFormat="1" x14ac:dyDescent="0.25">
      <c r="A1232" s="50"/>
      <c r="B1232" s="124"/>
      <c r="C1232" s="125"/>
      <c r="D1232" s="20"/>
      <c r="E1232" s="20"/>
      <c r="F1232" s="20"/>
      <c r="G1232" s="37"/>
      <c r="H1232" s="37"/>
      <c r="I1232" s="37"/>
      <c r="J1232" s="37"/>
      <c r="K1232" s="37"/>
      <c r="L1232" s="37"/>
      <c r="M1232" s="37"/>
      <c r="N1232" s="37"/>
      <c r="O1232" s="37"/>
      <c r="P1232" s="37"/>
      <c r="Q1232" s="37"/>
      <c r="R1232" s="37"/>
      <c r="S1232" s="37"/>
      <c r="T1232" s="37"/>
      <c r="U1232" s="37"/>
      <c r="V1232" s="37"/>
      <c r="W1232" s="37"/>
      <c r="X1232" s="37"/>
      <c r="Y1232" s="37"/>
      <c r="Z1232" s="37"/>
      <c r="AA1232" s="37"/>
      <c r="AB1232" s="37"/>
      <c r="AC1232" s="37"/>
      <c r="AD1232" s="37"/>
      <c r="AE1232" s="37"/>
      <c r="AF1232" s="37"/>
      <c r="AG1232" s="37"/>
      <c r="AH1232" s="37"/>
      <c r="AI1232" s="37"/>
      <c r="AJ1232" s="37"/>
      <c r="AK1232" s="37"/>
      <c r="AL1232" s="37"/>
      <c r="AM1232" s="37"/>
      <c r="AN1232" s="37"/>
      <c r="AO1232" s="37"/>
      <c r="AP1232" s="37"/>
      <c r="AQ1232" s="37"/>
      <c r="AR1232" s="37"/>
      <c r="AS1232" s="37"/>
      <c r="AT1232" s="37"/>
      <c r="AU1232" s="37"/>
      <c r="AV1232" s="37"/>
      <c r="AW1232" s="37"/>
      <c r="AX1232" s="37"/>
      <c r="AY1232" s="37"/>
      <c r="AZ1232" s="37"/>
      <c r="BA1232" s="37"/>
      <c r="BB1232" s="37"/>
      <c r="BC1232" s="37"/>
      <c r="BD1232" s="37"/>
      <c r="BE1232" s="37"/>
      <c r="BF1232" s="37"/>
      <c r="BG1232" s="37"/>
      <c r="BH1232" s="37"/>
      <c r="BI1232" s="37"/>
      <c r="BJ1232" s="37"/>
      <c r="BK1232" s="37"/>
      <c r="BL1232" s="37"/>
      <c r="BM1232" s="37"/>
      <c r="BN1232" s="37"/>
      <c r="BO1232" s="37"/>
      <c r="BP1232" s="37"/>
      <c r="BQ1232" s="37"/>
      <c r="BR1232" s="37"/>
      <c r="BS1232" s="37"/>
      <c r="BT1232" s="37"/>
      <c r="BU1232" s="37"/>
      <c r="BV1232" s="37"/>
      <c r="BW1232" s="37"/>
      <c r="BX1232" s="37"/>
      <c r="BY1232" s="37"/>
      <c r="BZ1232" s="37"/>
      <c r="CA1232" s="37"/>
      <c r="CB1232" s="37"/>
      <c r="CC1232" s="37"/>
      <c r="CD1232" s="37"/>
      <c r="CE1232" s="37"/>
      <c r="CF1232" s="37"/>
      <c r="CG1232" s="37"/>
      <c r="CH1232" s="37"/>
      <c r="CI1232" s="37"/>
      <c r="CJ1232" s="37"/>
      <c r="CK1232" s="37"/>
      <c r="CL1232" s="37"/>
      <c r="CM1232" s="37"/>
      <c r="CN1232" s="37"/>
      <c r="CO1232" s="37"/>
      <c r="CP1232" s="37"/>
      <c r="CQ1232" s="37"/>
      <c r="CR1232" s="37"/>
      <c r="CS1232" s="37"/>
      <c r="CT1232" s="37"/>
      <c r="CU1232" s="37"/>
      <c r="CV1232" s="37"/>
      <c r="CW1232" s="37"/>
      <c r="CX1232" s="37"/>
      <c r="CY1232" s="37"/>
      <c r="CZ1232" s="37"/>
      <c r="DA1232" s="37"/>
      <c r="DB1232" s="37"/>
      <c r="DC1232" s="37"/>
      <c r="DD1232" s="37"/>
      <c r="DE1232" s="37"/>
      <c r="DF1232" s="37"/>
      <c r="DG1232" s="37"/>
      <c r="DH1232" s="37"/>
      <c r="DI1232" s="37"/>
      <c r="DJ1232" s="37"/>
      <c r="DK1232" s="37"/>
      <c r="DL1232" s="37"/>
      <c r="DM1232" s="37"/>
      <c r="DN1232" s="37"/>
      <c r="DO1232" s="37"/>
      <c r="DP1232" s="37"/>
      <c r="DQ1232" s="37"/>
      <c r="DR1232" s="37"/>
      <c r="DS1232" s="37"/>
      <c r="DT1232" s="37"/>
      <c r="DU1232" s="37"/>
      <c r="DV1232" s="37"/>
      <c r="DW1232" s="37"/>
      <c r="DX1232" s="37"/>
      <c r="DY1232" s="37"/>
      <c r="DZ1232" s="37"/>
      <c r="EA1232" s="37"/>
      <c r="EB1232" s="37"/>
      <c r="EC1232" s="37"/>
      <c r="ED1232" s="37"/>
      <c r="EE1232" s="37"/>
      <c r="EF1232" s="37"/>
      <c r="EG1232" s="37"/>
      <c r="EH1232" s="37"/>
      <c r="EI1232" s="37"/>
      <c r="EJ1232" s="37"/>
      <c r="EK1232" s="37"/>
      <c r="EL1232" s="37"/>
      <c r="EM1232" s="37"/>
      <c r="EN1232" s="37"/>
      <c r="EO1232" s="37"/>
      <c r="EP1232" s="37"/>
      <c r="EQ1232" s="37"/>
      <c r="ER1232" s="37"/>
      <c r="ES1232" s="37"/>
      <c r="ET1232" s="37"/>
      <c r="EU1232" s="37"/>
      <c r="EV1232" s="37"/>
      <c r="EW1232" s="37"/>
      <c r="EX1232" s="37"/>
      <c r="EY1232" s="37"/>
      <c r="EZ1232" s="37"/>
      <c r="FA1232" s="37"/>
      <c r="FB1232" s="37"/>
      <c r="FC1232" s="37"/>
      <c r="FD1232" s="37"/>
      <c r="FE1232" s="37"/>
      <c r="FF1232" s="37"/>
      <c r="FG1232" s="37"/>
      <c r="FH1232" s="37"/>
      <c r="FI1232" s="37"/>
      <c r="FJ1232" s="37"/>
      <c r="FK1232" s="37"/>
      <c r="FL1232" s="37"/>
      <c r="FM1232" s="37"/>
      <c r="FN1232" s="37"/>
      <c r="FO1232" s="37"/>
      <c r="FP1232" s="37"/>
      <c r="FQ1232" s="37"/>
      <c r="FR1232" s="37"/>
      <c r="FS1232" s="37"/>
      <c r="FT1232" s="37"/>
      <c r="FU1232" s="37"/>
      <c r="FV1232" s="37"/>
      <c r="FW1232" s="37"/>
      <c r="FX1232" s="37"/>
      <c r="FY1232" s="37"/>
      <c r="FZ1232" s="37"/>
      <c r="GA1232" s="37"/>
      <c r="GB1232" s="37"/>
      <c r="GC1232" s="37"/>
      <c r="GD1232" s="37"/>
      <c r="GE1232" s="37"/>
      <c r="GF1232" s="37"/>
      <c r="GG1232" s="37"/>
      <c r="GH1232" s="37"/>
      <c r="GI1232" s="37"/>
      <c r="GJ1232" s="37"/>
      <c r="GK1232" s="37"/>
      <c r="GL1232" s="37"/>
      <c r="GM1232" s="37"/>
      <c r="GN1232" s="37"/>
      <c r="GO1232" s="37"/>
      <c r="GP1232" s="37"/>
      <c r="GQ1232" s="37"/>
      <c r="GR1232" s="37"/>
      <c r="GS1232" s="37"/>
      <c r="GT1232" s="37"/>
      <c r="GU1232" s="37"/>
      <c r="GV1232" s="37"/>
      <c r="GW1232" s="37"/>
      <c r="GX1232" s="37"/>
      <c r="GY1232" s="37"/>
      <c r="GZ1232" s="37"/>
      <c r="HA1232" s="37"/>
    </row>
    <row r="1233" spans="1:209" s="39" customFormat="1" x14ac:dyDescent="0.25">
      <c r="A1233" s="50"/>
      <c r="B1233" s="124"/>
      <c r="C1233" s="125"/>
      <c r="D1233" s="20"/>
      <c r="E1233" s="20"/>
      <c r="F1233" s="20"/>
      <c r="G1233" s="37"/>
      <c r="H1233" s="37"/>
      <c r="I1233" s="37"/>
      <c r="J1233" s="37"/>
      <c r="K1233" s="37"/>
      <c r="L1233" s="37"/>
      <c r="M1233" s="37"/>
      <c r="N1233" s="37"/>
      <c r="O1233" s="37"/>
      <c r="P1233" s="37"/>
      <c r="Q1233" s="37"/>
      <c r="R1233" s="37"/>
      <c r="S1233" s="37"/>
      <c r="T1233" s="37"/>
      <c r="U1233" s="37"/>
      <c r="V1233" s="37"/>
      <c r="W1233" s="37"/>
      <c r="X1233" s="37"/>
      <c r="Y1233" s="37"/>
      <c r="Z1233" s="37"/>
      <c r="AA1233" s="37"/>
      <c r="AB1233" s="37"/>
      <c r="AC1233" s="37"/>
      <c r="AD1233" s="37"/>
      <c r="AE1233" s="37"/>
      <c r="AF1233" s="37"/>
      <c r="AG1233" s="37"/>
      <c r="AH1233" s="37"/>
      <c r="AI1233" s="37"/>
      <c r="AJ1233" s="37"/>
      <c r="AK1233" s="37"/>
      <c r="AL1233" s="37"/>
      <c r="AM1233" s="37"/>
      <c r="AN1233" s="37"/>
      <c r="AO1233" s="37"/>
      <c r="AP1233" s="37"/>
      <c r="AQ1233" s="37"/>
      <c r="AR1233" s="37"/>
      <c r="AS1233" s="37"/>
      <c r="AT1233" s="37"/>
      <c r="AU1233" s="37"/>
      <c r="AV1233" s="37"/>
      <c r="AW1233" s="37"/>
      <c r="AX1233" s="37"/>
      <c r="AY1233" s="37"/>
      <c r="AZ1233" s="37"/>
      <c r="BA1233" s="37"/>
      <c r="BB1233" s="37"/>
      <c r="BC1233" s="37"/>
      <c r="BD1233" s="37"/>
      <c r="BE1233" s="37"/>
      <c r="BF1233" s="37"/>
      <c r="BG1233" s="37"/>
      <c r="BH1233" s="37"/>
      <c r="BI1233" s="37"/>
      <c r="BJ1233" s="37"/>
      <c r="BK1233" s="37"/>
      <c r="BL1233" s="37"/>
      <c r="BM1233" s="37"/>
      <c r="BN1233" s="37"/>
      <c r="BO1233" s="37"/>
      <c r="BP1233" s="37"/>
      <c r="BQ1233" s="37"/>
      <c r="BR1233" s="37"/>
      <c r="BS1233" s="37"/>
      <c r="BT1233" s="37"/>
      <c r="BU1233" s="37"/>
      <c r="BV1233" s="37"/>
      <c r="BW1233" s="37"/>
      <c r="BX1233" s="37"/>
      <c r="BY1233" s="37"/>
      <c r="BZ1233" s="37"/>
      <c r="CA1233" s="37"/>
      <c r="CB1233" s="37"/>
      <c r="CC1233" s="37"/>
      <c r="CD1233" s="37"/>
      <c r="CE1233" s="37"/>
      <c r="CF1233" s="37"/>
      <c r="CG1233" s="37"/>
      <c r="CH1233" s="37"/>
      <c r="CI1233" s="37"/>
      <c r="CJ1233" s="37"/>
      <c r="CK1233" s="37"/>
      <c r="CL1233" s="37"/>
      <c r="CM1233" s="37"/>
      <c r="CN1233" s="37"/>
      <c r="CO1233" s="37"/>
      <c r="CP1233" s="37"/>
      <c r="CQ1233" s="37"/>
      <c r="CR1233" s="37"/>
      <c r="CS1233" s="37"/>
      <c r="CT1233" s="37"/>
      <c r="CU1233" s="37"/>
      <c r="CV1233" s="37"/>
      <c r="CW1233" s="37"/>
      <c r="CX1233" s="37"/>
      <c r="CY1233" s="37"/>
      <c r="CZ1233" s="37"/>
      <c r="DA1233" s="37"/>
      <c r="DB1233" s="37"/>
      <c r="DC1233" s="37"/>
      <c r="DD1233" s="37"/>
      <c r="DE1233" s="37"/>
      <c r="DF1233" s="37"/>
      <c r="DG1233" s="37"/>
      <c r="DH1233" s="37"/>
      <c r="DI1233" s="37"/>
      <c r="DJ1233" s="37"/>
      <c r="DK1233" s="37"/>
      <c r="DL1233" s="37"/>
      <c r="DM1233" s="37"/>
      <c r="DN1233" s="37"/>
      <c r="DO1233" s="37"/>
      <c r="DP1233" s="37"/>
      <c r="DQ1233" s="37"/>
      <c r="DR1233" s="37"/>
      <c r="DS1233" s="37"/>
      <c r="DT1233" s="37"/>
      <c r="DU1233" s="37"/>
      <c r="DV1233" s="37"/>
      <c r="DW1233" s="37"/>
      <c r="DX1233" s="37"/>
      <c r="DY1233" s="37"/>
      <c r="DZ1233" s="37"/>
      <c r="EA1233" s="37"/>
      <c r="EB1233" s="37"/>
      <c r="EC1233" s="37"/>
      <c r="ED1233" s="37"/>
      <c r="EE1233" s="37"/>
      <c r="EF1233" s="37"/>
      <c r="EG1233" s="37"/>
      <c r="EH1233" s="37"/>
      <c r="EI1233" s="37"/>
      <c r="EJ1233" s="37"/>
      <c r="EK1233" s="37"/>
      <c r="EL1233" s="37"/>
      <c r="EM1233" s="37"/>
      <c r="EN1233" s="37"/>
      <c r="EO1233" s="37"/>
      <c r="EP1233" s="37"/>
      <c r="EQ1233" s="37"/>
      <c r="ER1233" s="37"/>
      <c r="ES1233" s="37"/>
      <c r="ET1233" s="37"/>
      <c r="EU1233" s="37"/>
      <c r="EV1233" s="37"/>
      <c r="EW1233" s="37"/>
      <c r="EX1233" s="37"/>
      <c r="EY1233" s="37"/>
      <c r="EZ1233" s="37"/>
      <c r="FA1233" s="37"/>
      <c r="FB1233" s="37"/>
      <c r="FC1233" s="37"/>
      <c r="FD1233" s="37"/>
      <c r="FE1233" s="37"/>
      <c r="FF1233" s="37"/>
      <c r="FG1233" s="37"/>
      <c r="FH1233" s="37"/>
      <c r="FI1233" s="37"/>
      <c r="FJ1233" s="37"/>
      <c r="FK1233" s="37"/>
      <c r="FL1233" s="37"/>
      <c r="FM1233" s="37"/>
      <c r="FN1233" s="37"/>
      <c r="FO1233" s="37"/>
      <c r="FP1233" s="37"/>
      <c r="FQ1233" s="37"/>
      <c r="FR1233" s="37"/>
      <c r="FS1233" s="37"/>
      <c r="FT1233" s="37"/>
      <c r="FU1233" s="37"/>
      <c r="FV1233" s="37"/>
      <c r="FW1233" s="37"/>
      <c r="FX1233" s="37"/>
      <c r="FY1233" s="37"/>
      <c r="FZ1233" s="37"/>
      <c r="GA1233" s="37"/>
      <c r="GB1233" s="37"/>
      <c r="GC1233" s="37"/>
      <c r="GD1233" s="37"/>
      <c r="GE1233" s="37"/>
      <c r="GF1233" s="37"/>
      <c r="GG1233" s="37"/>
      <c r="GH1233" s="37"/>
      <c r="GI1233" s="37"/>
      <c r="GJ1233" s="37"/>
      <c r="GK1233" s="37"/>
      <c r="GL1233" s="37"/>
      <c r="GM1233" s="37"/>
      <c r="GN1233" s="37"/>
      <c r="GO1233" s="37"/>
      <c r="GP1233" s="37"/>
      <c r="GQ1233" s="37"/>
      <c r="GR1233" s="37"/>
      <c r="GS1233" s="37"/>
      <c r="GT1233" s="37"/>
      <c r="GU1233" s="37"/>
      <c r="GV1233" s="37"/>
      <c r="GW1233" s="37"/>
      <c r="GX1233" s="37"/>
      <c r="GY1233" s="37"/>
      <c r="GZ1233" s="37"/>
      <c r="HA1233" s="37"/>
    </row>
    <row r="1234" spans="1:209" s="39" customFormat="1" x14ac:dyDescent="0.25">
      <c r="A1234" s="50"/>
      <c r="B1234" s="124"/>
      <c r="C1234" s="125"/>
      <c r="D1234" s="20"/>
      <c r="E1234" s="20"/>
      <c r="F1234" s="20"/>
      <c r="G1234" s="37"/>
      <c r="H1234" s="37"/>
      <c r="I1234" s="37"/>
      <c r="J1234" s="37"/>
      <c r="K1234" s="37"/>
      <c r="L1234" s="37"/>
      <c r="M1234" s="37"/>
      <c r="N1234" s="37"/>
      <c r="O1234" s="37"/>
      <c r="P1234" s="37"/>
      <c r="Q1234" s="37"/>
      <c r="R1234" s="37"/>
      <c r="S1234" s="37"/>
      <c r="T1234" s="37"/>
      <c r="U1234" s="37"/>
      <c r="V1234" s="37"/>
      <c r="W1234" s="37"/>
      <c r="X1234" s="37"/>
      <c r="Y1234" s="37"/>
      <c r="Z1234" s="37"/>
      <c r="AA1234" s="37"/>
      <c r="AB1234" s="37"/>
      <c r="AC1234" s="37"/>
      <c r="AD1234" s="37"/>
      <c r="AE1234" s="37"/>
      <c r="AF1234" s="37"/>
      <c r="AG1234" s="37"/>
      <c r="AH1234" s="37"/>
      <c r="AI1234" s="37"/>
      <c r="AJ1234" s="37"/>
      <c r="AK1234" s="37"/>
      <c r="AL1234" s="37"/>
      <c r="AM1234" s="37"/>
      <c r="AN1234" s="37"/>
      <c r="AO1234" s="37"/>
      <c r="AP1234" s="37"/>
      <c r="AQ1234" s="37"/>
      <c r="AR1234" s="37"/>
      <c r="AS1234" s="37"/>
      <c r="AT1234" s="37"/>
      <c r="AU1234" s="37"/>
      <c r="AV1234" s="37"/>
      <c r="AW1234" s="37"/>
      <c r="AX1234" s="37"/>
      <c r="AY1234" s="37"/>
      <c r="AZ1234" s="37"/>
      <c r="BA1234" s="37"/>
      <c r="BB1234" s="37"/>
      <c r="BC1234" s="37"/>
      <c r="BD1234" s="37"/>
      <c r="BE1234" s="37"/>
      <c r="BF1234" s="37"/>
      <c r="BG1234" s="37"/>
      <c r="BH1234" s="37"/>
      <c r="BI1234" s="37"/>
      <c r="BJ1234" s="37"/>
      <c r="BK1234" s="37"/>
      <c r="BL1234" s="37"/>
      <c r="BM1234" s="37"/>
      <c r="BN1234" s="37"/>
      <c r="BO1234" s="37"/>
      <c r="BP1234" s="37"/>
      <c r="BQ1234" s="37"/>
      <c r="BR1234" s="37"/>
      <c r="BS1234" s="37"/>
      <c r="BT1234" s="37"/>
      <c r="BU1234" s="37"/>
      <c r="BV1234" s="37"/>
      <c r="BW1234" s="37"/>
      <c r="BX1234" s="37"/>
      <c r="BY1234" s="37"/>
      <c r="BZ1234" s="37"/>
      <c r="CA1234" s="37"/>
      <c r="CB1234" s="37"/>
      <c r="CC1234" s="37"/>
      <c r="CD1234" s="37"/>
      <c r="CE1234" s="37"/>
      <c r="CF1234" s="37"/>
      <c r="CG1234" s="37"/>
      <c r="CH1234" s="37"/>
      <c r="CI1234" s="37"/>
      <c r="CJ1234" s="37"/>
      <c r="CK1234" s="37"/>
      <c r="CL1234" s="37"/>
      <c r="CM1234" s="37"/>
      <c r="CN1234" s="37"/>
      <c r="CO1234" s="37"/>
      <c r="CP1234" s="37"/>
      <c r="CQ1234" s="37"/>
      <c r="CR1234" s="37"/>
      <c r="CS1234" s="37"/>
      <c r="CT1234" s="37"/>
      <c r="CU1234" s="37"/>
      <c r="CV1234" s="37"/>
      <c r="CW1234" s="37"/>
      <c r="CX1234" s="37"/>
      <c r="CY1234" s="37"/>
      <c r="CZ1234" s="37"/>
      <c r="DA1234" s="37"/>
      <c r="DB1234" s="37"/>
      <c r="DC1234" s="37"/>
      <c r="DD1234" s="37"/>
      <c r="DE1234" s="37"/>
      <c r="DF1234" s="37"/>
      <c r="DG1234" s="37"/>
      <c r="DH1234" s="37"/>
      <c r="DI1234" s="37"/>
      <c r="DJ1234" s="37"/>
      <c r="DK1234" s="37"/>
      <c r="DL1234" s="37"/>
      <c r="DM1234" s="37"/>
      <c r="DN1234" s="37"/>
      <c r="DO1234" s="37"/>
      <c r="DP1234" s="37"/>
      <c r="DQ1234" s="37"/>
      <c r="DR1234" s="37"/>
      <c r="DS1234" s="37"/>
      <c r="DT1234" s="37"/>
      <c r="DU1234" s="37"/>
      <c r="DV1234" s="37"/>
      <c r="DW1234" s="37"/>
      <c r="DX1234" s="37"/>
      <c r="DY1234" s="37"/>
      <c r="DZ1234" s="37"/>
      <c r="EA1234" s="37"/>
      <c r="EB1234" s="37"/>
      <c r="EC1234" s="37"/>
      <c r="ED1234" s="37"/>
      <c r="EE1234" s="37"/>
      <c r="EF1234" s="37"/>
      <c r="EG1234" s="37"/>
      <c r="EH1234" s="37"/>
      <c r="EI1234" s="37"/>
      <c r="EJ1234" s="37"/>
      <c r="EK1234" s="37"/>
      <c r="EL1234" s="37"/>
      <c r="EM1234" s="37"/>
      <c r="EN1234" s="37"/>
      <c r="EO1234" s="37"/>
      <c r="EP1234" s="37"/>
      <c r="EQ1234" s="37"/>
      <c r="ER1234" s="37"/>
      <c r="ES1234" s="37"/>
      <c r="ET1234" s="37"/>
      <c r="EU1234" s="37"/>
      <c r="EV1234" s="37"/>
      <c r="EW1234" s="37"/>
      <c r="EX1234" s="37"/>
      <c r="EY1234" s="37"/>
      <c r="EZ1234" s="37"/>
      <c r="FA1234" s="37"/>
      <c r="FB1234" s="37"/>
      <c r="FC1234" s="37"/>
      <c r="FD1234" s="37"/>
      <c r="FE1234" s="37"/>
      <c r="FF1234" s="37"/>
      <c r="FG1234" s="37"/>
      <c r="FH1234" s="37"/>
      <c r="FI1234" s="37"/>
      <c r="FJ1234" s="37"/>
      <c r="FK1234" s="37"/>
      <c r="FL1234" s="37"/>
      <c r="FM1234" s="37"/>
      <c r="FN1234" s="37"/>
      <c r="FO1234" s="37"/>
      <c r="FP1234" s="37"/>
      <c r="FQ1234" s="37"/>
      <c r="FR1234" s="37"/>
      <c r="FS1234" s="37"/>
      <c r="FT1234" s="37"/>
      <c r="FU1234" s="37"/>
      <c r="FV1234" s="37"/>
      <c r="FW1234" s="37"/>
      <c r="FX1234" s="37"/>
      <c r="FY1234" s="37"/>
      <c r="FZ1234" s="37"/>
      <c r="GA1234" s="37"/>
      <c r="GB1234" s="37"/>
      <c r="GC1234" s="37"/>
      <c r="GD1234" s="37"/>
      <c r="GE1234" s="37"/>
      <c r="GF1234" s="37"/>
      <c r="GG1234" s="37"/>
      <c r="GH1234" s="37"/>
      <c r="GI1234" s="37"/>
      <c r="GJ1234" s="37"/>
      <c r="GK1234" s="37"/>
      <c r="GL1234" s="37"/>
      <c r="GM1234" s="37"/>
      <c r="GN1234" s="37"/>
      <c r="GO1234" s="37"/>
      <c r="GP1234" s="37"/>
      <c r="GQ1234" s="37"/>
      <c r="GR1234" s="37"/>
      <c r="GS1234" s="37"/>
      <c r="GT1234" s="37"/>
      <c r="GU1234" s="37"/>
      <c r="GV1234" s="37"/>
      <c r="GW1234" s="37"/>
      <c r="GX1234" s="37"/>
      <c r="GY1234" s="37"/>
      <c r="GZ1234" s="37"/>
      <c r="HA1234" s="37"/>
    </row>
    <row r="1235" spans="1:209" s="39" customFormat="1" x14ac:dyDescent="0.25">
      <c r="A1235" s="50"/>
      <c r="B1235" s="124"/>
      <c r="C1235" s="125"/>
      <c r="D1235" s="20"/>
      <c r="E1235" s="20"/>
      <c r="F1235" s="20"/>
      <c r="G1235" s="37"/>
      <c r="H1235" s="37"/>
      <c r="I1235" s="37"/>
      <c r="J1235" s="37"/>
      <c r="K1235" s="37"/>
      <c r="L1235" s="37"/>
      <c r="M1235" s="37"/>
      <c r="N1235" s="37"/>
      <c r="O1235" s="37"/>
      <c r="P1235" s="37"/>
      <c r="Q1235" s="37"/>
      <c r="R1235" s="37"/>
      <c r="S1235" s="37"/>
      <c r="T1235" s="37"/>
      <c r="U1235" s="37"/>
      <c r="V1235" s="37"/>
      <c r="W1235" s="37"/>
      <c r="X1235" s="37"/>
      <c r="Y1235" s="37"/>
      <c r="Z1235" s="37"/>
      <c r="AA1235" s="37"/>
      <c r="AB1235" s="37"/>
      <c r="AC1235" s="37"/>
      <c r="AD1235" s="37"/>
      <c r="AE1235" s="37"/>
      <c r="AF1235" s="37"/>
      <c r="AG1235" s="37"/>
      <c r="AH1235" s="37"/>
      <c r="AI1235" s="37"/>
      <c r="AJ1235" s="37"/>
      <c r="AK1235" s="37"/>
      <c r="AL1235" s="37"/>
      <c r="AM1235" s="37"/>
      <c r="AN1235" s="37"/>
      <c r="AO1235" s="37"/>
      <c r="AP1235" s="37"/>
      <c r="AQ1235" s="37"/>
      <c r="AR1235" s="37"/>
      <c r="AS1235" s="37"/>
      <c r="AT1235" s="37"/>
      <c r="AU1235" s="37"/>
      <c r="AV1235" s="37"/>
      <c r="AW1235" s="37"/>
      <c r="AX1235" s="37"/>
      <c r="AY1235" s="37"/>
      <c r="AZ1235" s="37"/>
      <c r="BA1235" s="37"/>
      <c r="BB1235" s="37"/>
      <c r="BC1235" s="37"/>
      <c r="BD1235" s="37"/>
      <c r="BE1235" s="37"/>
      <c r="BF1235" s="37"/>
      <c r="BG1235" s="37"/>
      <c r="BH1235" s="37"/>
      <c r="BI1235" s="37"/>
      <c r="BJ1235" s="37"/>
      <c r="BK1235" s="37"/>
      <c r="BL1235" s="37"/>
      <c r="BM1235" s="37"/>
      <c r="BN1235" s="37"/>
      <c r="BO1235" s="37"/>
      <c r="BP1235" s="37"/>
      <c r="BQ1235" s="37"/>
      <c r="BR1235" s="37"/>
      <c r="BS1235" s="37"/>
      <c r="BT1235" s="37"/>
      <c r="BU1235" s="37"/>
      <c r="BV1235" s="37"/>
      <c r="BW1235" s="37"/>
      <c r="BX1235" s="37"/>
      <c r="BY1235" s="37"/>
      <c r="BZ1235" s="37"/>
      <c r="CA1235" s="37"/>
      <c r="CB1235" s="37"/>
      <c r="CC1235" s="37"/>
      <c r="CD1235" s="37"/>
      <c r="CE1235" s="37"/>
      <c r="CF1235" s="37"/>
      <c r="CG1235" s="37"/>
      <c r="CH1235" s="37"/>
      <c r="CI1235" s="37"/>
      <c r="CJ1235" s="37"/>
      <c r="CK1235" s="37"/>
      <c r="CL1235" s="37"/>
      <c r="CM1235" s="37"/>
      <c r="CN1235" s="37"/>
      <c r="CO1235" s="37"/>
      <c r="CP1235" s="37"/>
      <c r="CQ1235" s="37"/>
      <c r="CR1235" s="37"/>
      <c r="CS1235" s="37"/>
      <c r="CT1235" s="37"/>
      <c r="CU1235" s="37"/>
      <c r="CV1235" s="37"/>
      <c r="CW1235" s="37"/>
      <c r="CX1235" s="37"/>
      <c r="CY1235" s="37"/>
      <c r="CZ1235" s="37"/>
      <c r="DA1235" s="37"/>
      <c r="DB1235" s="37"/>
      <c r="DC1235" s="37"/>
      <c r="DD1235" s="37"/>
      <c r="DE1235" s="37"/>
      <c r="DF1235" s="37"/>
      <c r="DG1235" s="37"/>
      <c r="DH1235" s="37"/>
      <c r="DI1235" s="37"/>
      <c r="DJ1235" s="37"/>
      <c r="DK1235" s="37"/>
      <c r="DL1235" s="37"/>
      <c r="DM1235" s="37"/>
      <c r="DN1235" s="37"/>
      <c r="DO1235" s="37"/>
      <c r="DP1235" s="37"/>
      <c r="DQ1235" s="37"/>
      <c r="DR1235" s="37"/>
      <c r="DS1235" s="37"/>
      <c r="DT1235" s="37"/>
      <c r="DU1235" s="37"/>
      <c r="DV1235" s="37"/>
      <c r="DW1235" s="37"/>
      <c r="DX1235" s="37"/>
      <c r="DY1235" s="37"/>
      <c r="DZ1235" s="37"/>
      <c r="EA1235" s="37"/>
      <c r="EB1235" s="37"/>
      <c r="EC1235" s="37"/>
      <c r="ED1235" s="37"/>
      <c r="EE1235" s="37"/>
      <c r="EF1235" s="37"/>
      <c r="EG1235" s="37"/>
      <c r="EH1235" s="37"/>
      <c r="EI1235" s="37"/>
      <c r="EJ1235" s="37"/>
      <c r="EK1235" s="37"/>
      <c r="EL1235" s="37"/>
      <c r="EM1235" s="37"/>
      <c r="EN1235" s="37"/>
      <c r="EO1235" s="37"/>
      <c r="EP1235" s="37"/>
      <c r="EQ1235" s="37"/>
      <c r="ER1235" s="37"/>
      <c r="ES1235" s="37"/>
      <c r="ET1235" s="37"/>
      <c r="EU1235" s="37"/>
      <c r="EV1235" s="37"/>
      <c r="EW1235" s="37"/>
      <c r="EX1235" s="37"/>
      <c r="EY1235" s="37"/>
      <c r="EZ1235" s="37"/>
      <c r="FA1235" s="37"/>
      <c r="FB1235" s="37"/>
      <c r="FC1235" s="37"/>
      <c r="FD1235" s="37"/>
      <c r="FE1235" s="37"/>
      <c r="FF1235" s="37"/>
      <c r="FG1235" s="37"/>
      <c r="FH1235" s="37"/>
      <c r="FI1235" s="37"/>
      <c r="FJ1235" s="37"/>
      <c r="FK1235" s="37"/>
      <c r="FL1235" s="37"/>
      <c r="FM1235" s="37"/>
      <c r="FN1235" s="37"/>
      <c r="FO1235" s="37"/>
      <c r="FP1235" s="37"/>
      <c r="FQ1235" s="37"/>
      <c r="FR1235" s="37"/>
      <c r="FS1235" s="37"/>
      <c r="FT1235" s="37"/>
      <c r="FU1235" s="37"/>
      <c r="FV1235" s="37"/>
      <c r="FW1235" s="37"/>
      <c r="FX1235" s="37"/>
      <c r="FY1235" s="37"/>
      <c r="FZ1235" s="37"/>
      <c r="GA1235" s="37"/>
      <c r="GB1235" s="37"/>
      <c r="GC1235" s="37"/>
      <c r="GD1235" s="37"/>
      <c r="GE1235" s="37"/>
      <c r="GF1235" s="37"/>
      <c r="GG1235" s="37"/>
      <c r="GH1235" s="37"/>
      <c r="GI1235" s="37"/>
      <c r="GJ1235" s="37"/>
      <c r="GK1235" s="37"/>
      <c r="GL1235" s="37"/>
      <c r="GM1235" s="37"/>
      <c r="GN1235" s="37"/>
      <c r="GO1235" s="37"/>
      <c r="GP1235" s="37"/>
      <c r="GQ1235" s="37"/>
      <c r="GR1235" s="37"/>
      <c r="GS1235" s="37"/>
      <c r="GT1235" s="37"/>
      <c r="GU1235" s="37"/>
      <c r="GV1235" s="37"/>
      <c r="GW1235" s="37"/>
      <c r="GX1235" s="37"/>
      <c r="GY1235" s="37"/>
      <c r="GZ1235" s="37"/>
      <c r="HA1235" s="37"/>
    </row>
    <row r="1236" spans="1:209" s="39" customFormat="1" x14ac:dyDescent="0.25">
      <c r="A1236" s="50"/>
      <c r="B1236" s="124"/>
      <c r="C1236" s="125"/>
      <c r="D1236" s="20"/>
      <c r="E1236" s="20"/>
      <c r="F1236" s="20"/>
      <c r="G1236" s="37"/>
      <c r="H1236" s="37"/>
      <c r="I1236" s="37"/>
      <c r="J1236" s="37"/>
      <c r="K1236" s="37"/>
      <c r="L1236" s="37"/>
      <c r="M1236" s="37"/>
      <c r="N1236" s="37"/>
      <c r="O1236" s="37"/>
      <c r="P1236" s="37"/>
      <c r="Q1236" s="37"/>
      <c r="R1236" s="37"/>
      <c r="S1236" s="37"/>
      <c r="T1236" s="37"/>
      <c r="U1236" s="37"/>
      <c r="V1236" s="37"/>
      <c r="W1236" s="37"/>
      <c r="X1236" s="37"/>
      <c r="Y1236" s="37"/>
      <c r="Z1236" s="37"/>
      <c r="AA1236" s="37"/>
      <c r="AB1236" s="37"/>
      <c r="AC1236" s="37"/>
      <c r="AD1236" s="37"/>
      <c r="AE1236" s="37"/>
      <c r="AF1236" s="37"/>
      <c r="AG1236" s="37"/>
      <c r="AH1236" s="37"/>
      <c r="AI1236" s="37"/>
      <c r="AJ1236" s="37"/>
      <c r="AK1236" s="37"/>
      <c r="AL1236" s="37"/>
      <c r="AM1236" s="37"/>
      <c r="AN1236" s="37"/>
      <c r="AO1236" s="37"/>
      <c r="AP1236" s="37"/>
      <c r="AQ1236" s="37"/>
      <c r="AR1236" s="37"/>
      <c r="AS1236" s="37"/>
      <c r="AT1236" s="37"/>
      <c r="AU1236" s="37"/>
      <c r="AV1236" s="37"/>
      <c r="AW1236" s="37"/>
      <c r="AX1236" s="37"/>
      <c r="AY1236" s="37"/>
      <c r="AZ1236" s="37"/>
      <c r="BA1236" s="37"/>
      <c r="BB1236" s="37"/>
      <c r="BC1236" s="37"/>
      <c r="BD1236" s="37"/>
      <c r="BE1236" s="37"/>
      <c r="BF1236" s="37"/>
      <c r="BG1236" s="37"/>
      <c r="BH1236" s="37"/>
      <c r="BI1236" s="37"/>
      <c r="BJ1236" s="37"/>
      <c r="BK1236" s="37"/>
      <c r="BL1236" s="37"/>
      <c r="BM1236" s="37"/>
      <c r="BN1236" s="37"/>
      <c r="BO1236" s="37"/>
      <c r="BP1236" s="37"/>
      <c r="BQ1236" s="37"/>
      <c r="BR1236" s="37"/>
      <c r="BS1236" s="37"/>
      <c r="BT1236" s="37"/>
      <c r="BU1236" s="37"/>
      <c r="BV1236" s="37"/>
      <c r="BW1236" s="37"/>
      <c r="BX1236" s="37"/>
      <c r="BY1236" s="37"/>
      <c r="BZ1236" s="37"/>
      <c r="CA1236" s="37"/>
      <c r="CB1236" s="37"/>
      <c r="CC1236" s="37"/>
      <c r="CD1236" s="37"/>
      <c r="CE1236" s="37"/>
      <c r="CF1236" s="37"/>
      <c r="CG1236" s="37"/>
      <c r="CH1236" s="37"/>
      <c r="CI1236" s="37"/>
      <c r="CJ1236" s="37"/>
      <c r="CK1236" s="37"/>
      <c r="CL1236" s="37"/>
      <c r="CM1236" s="37"/>
      <c r="CN1236" s="37"/>
      <c r="CO1236" s="37"/>
      <c r="CP1236" s="37"/>
      <c r="CQ1236" s="37"/>
      <c r="CR1236" s="37"/>
      <c r="CS1236" s="37"/>
      <c r="CT1236" s="37"/>
      <c r="CU1236" s="37"/>
      <c r="CV1236" s="37"/>
      <c r="CW1236" s="37"/>
      <c r="CX1236" s="37"/>
      <c r="CY1236" s="37"/>
      <c r="CZ1236" s="37"/>
      <c r="DA1236" s="37"/>
      <c r="DB1236" s="37"/>
      <c r="DC1236" s="37"/>
      <c r="DD1236" s="37"/>
      <c r="DE1236" s="37"/>
      <c r="DF1236" s="37"/>
      <c r="DG1236" s="37"/>
      <c r="DH1236" s="37"/>
      <c r="DI1236" s="37"/>
      <c r="DJ1236" s="37"/>
      <c r="DK1236" s="37"/>
      <c r="DL1236" s="37"/>
      <c r="DM1236" s="37"/>
      <c r="DN1236" s="37"/>
      <c r="DO1236" s="37"/>
      <c r="DP1236" s="37"/>
      <c r="DQ1236" s="37"/>
      <c r="DR1236" s="37"/>
      <c r="DS1236" s="37"/>
      <c r="DT1236" s="37"/>
      <c r="DU1236" s="37"/>
      <c r="DV1236" s="37"/>
      <c r="DW1236" s="37"/>
      <c r="DX1236" s="37"/>
      <c r="DY1236" s="37"/>
      <c r="DZ1236" s="37"/>
      <c r="EA1236" s="37"/>
      <c r="EB1236" s="37"/>
      <c r="EC1236" s="37"/>
      <c r="ED1236" s="37"/>
      <c r="EE1236" s="37"/>
      <c r="EF1236" s="37"/>
      <c r="EG1236" s="37"/>
      <c r="EH1236" s="37"/>
      <c r="EI1236" s="37"/>
      <c r="EJ1236" s="37"/>
      <c r="EK1236" s="37"/>
      <c r="EL1236" s="37"/>
      <c r="EM1236" s="37"/>
      <c r="EN1236" s="37"/>
      <c r="EO1236" s="37"/>
      <c r="EP1236" s="37"/>
      <c r="EQ1236" s="37"/>
      <c r="ER1236" s="37"/>
      <c r="ES1236" s="37"/>
      <c r="ET1236" s="37"/>
      <c r="EU1236" s="37"/>
      <c r="EV1236" s="37"/>
      <c r="EW1236" s="37"/>
      <c r="EX1236" s="37"/>
      <c r="EY1236" s="37"/>
      <c r="EZ1236" s="37"/>
      <c r="FA1236" s="37"/>
      <c r="FB1236" s="37"/>
      <c r="FC1236" s="37"/>
      <c r="FD1236" s="37"/>
      <c r="FE1236" s="37"/>
      <c r="FF1236" s="37"/>
      <c r="FG1236" s="37"/>
      <c r="FH1236" s="37"/>
      <c r="FI1236" s="37"/>
      <c r="FJ1236" s="37"/>
      <c r="FK1236" s="37"/>
      <c r="FL1236" s="37"/>
      <c r="FM1236" s="37"/>
      <c r="FN1236" s="37"/>
      <c r="FO1236" s="37"/>
      <c r="FP1236" s="37"/>
      <c r="FQ1236" s="37"/>
      <c r="FR1236" s="37"/>
      <c r="FS1236" s="37"/>
      <c r="FT1236" s="37"/>
      <c r="FU1236" s="37"/>
      <c r="FV1236" s="37"/>
      <c r="FW1236" s="37"/>
      <c r="FX1236" s="37"/>
      <c r="FY1236" s="37"/>
      <c r="FZ1236" s="37"/>
      <c r="GA1236" s="37"/>
      <c r="GB1236" s="37"/>
      <c r="GC1236" s="37"/>
      <c r="GD1236" s="37"/>
      <c r="GE1236" s="37"/>
      <c r="GF1236" s="37"/>
      <c r="GG1236" s="37"/>
      <c r="GH1236" s="37"/>
      <c r="GI1236" s="37"/>
      <c r="GJ1236" s="37"/>
      <c r="GK1236" s="37"/>
      <c r="GL1236" s="37"/>
      <c r="GM1236" s="37"/>
      <c r="GN1236" s="37"/>
      <c r="GO1236" s="37"/>
      <c r="GP1236" s="37"/>
      <c r="GQ1236" s="37"/>
      <c r="GR1236" s="37"/>
      <c r="GS1236" s="37"/>
      <c r="GT1236" s="37"/>
      <c r="GU1236" s="37"/>
      <c r="GV1236" s="37"/>
      <c r="GW1236" s="37"/>
      <c r="GX1236" s="37"/>
      <c r="GY1236" s="37"/>
      <c r="GZ1236" s="37"/>
      <c r="HA1236" s="37"/>
    </row>
    <row r="1237" spans="1:209" s="39" customFormat="1" x14ac:dyDescent="0.25">
      <c r="A1237" s="50"/>
      <c r="B1237" s="124"/>
      <c r="C1237" s="125"/>
      <c r="D1237" s="20"/>
      <c r="E1237" s="20"/>
      <c r="F1237" s="20"/>
      <c r="G1237" s="37"/>
      <c r="H1237" s="37"/>
      <c r="I1237" s="37"/>
      <c r="J1237" s="37"/>
      <c r="K1237" s="37"/>
      <c r="L1237" s="37"/>
      <c r="M1237" s="37"/>
      <c r="N1237" s="37"/>
      <c r="O1237" s="37"/>
      <c r="P1237" s="37"/>
      <c r="Q1237" s="37"/>
      <c r="R1237" s="37"/>
      <c r="S1237" s="37"/>
      <c r="T1237" s="37"/>
      <c r="U1237" s="37"/>
      <c r="V1237" s="37"/>
      <c r="W1237" s="37"/>
      <c r="X1237" s="37"/>
      <c r="Y1237" s="37"/>
      <c r="Z1237" s="37"/>
      <c r="AA1237" s="37"/>
      <c r="AB1237" s="37"/>
      <c r="AC1237" s="37"/>
      <c r="AD1237" s="37"/>
      <c r="AE1237" s="37"/>
      <c r="AF1237" s="37"/>
      <c r="AG1237" s="37"/>
      <c r="AH1237" s="37"/>
      <c r="AI1237" s="37"/>
      <c r="AJ1237" s="37"/>
      <c r="AK1237" s="37"/>
      <c r="AL1237" s="37"/>
      <c r="AM1237" s="37"/>
      <c r="AN1237" s="37"/>
      <c r="AO1237" s="37"/>
      <c r="AP1237" s="37"/>
      <c r="AQ1237" s="37"/>
      <c r="AR1237" s="37"/>
      <c r="AS1237" s="37"/>
      <c r="AT1237" s="37"/>
      <c r="AU1237" s="37"/>
      <c r="AV1237" s="37"/>
      <c r="AW1237" s="37"/>
      <c r="AX1237" s="37"/>
      <c r="AY1237" s="37"/>
      <c r="AZ1237" s="37"/>
      <c r="BA1237" s="37"/>
      <c r="BB1237" s="37"/>
      <c r="BC1237" s="37"/>
      <c r="BD1237" s="37"/>
      <c r="BE1237" s="37"/>
      <c r="BF1237" s="37"/>
      <c r="BG1237" s="37"/>
      <c r="BH1237" s="37"/>
      <c r="BI1237" s="37"/>
      <c r="BJ1237" s="37"/>
      <c r="BK1237" s="37"/>
      <c r="BL1237" s="37"/>
      <c r="BM1237" s="37"/>
      <c r="BN1237" s="37"/>
      <c r="BO1237" s="37"/>
      <c r="BP1237" s="37"/>
      <c r="BQ1237" s="37"/>
      <c r="BR1237" s="37"/>
      <c r="BS1237" s="37"/>
      <c r="BT1237" s="37"/>
      <c r="BU1237" s="37"/>
      <c r="BV1237" s="37"/>
      <c r="BW1237" s="37"/>
      <c r="BX1237" s="37"/>
      <c r="BY1237" s="37"/>
      <c r="BZ1237" s="37"/>
      <c r="CA1237" s="37"/>
      <c r="CB1237" s="37"/>
      <c r="CC1237" s="37"/>
      <c r="CD1237" s="37"/>
      <c r="CE1237" s="37"/>
      <c r="CF1237" s="37"/>
      <c r="CG1237" s="37"/>
      <c r="CH1237" s="37"/>
      <c r="CI1237" s="37"/>
      <c r="CJ1237" s="37"/>
      <c r="CK1237" s="37"/>
      <c r="CL1237" s="37"/>
      <c r="CM1237" s="37"/>
      <c r="CN1237" s="37"/>
      <c r="CO1237" s="37"/>
      <c r="CP1237" s="37"/>
      <c r="CQ1237" s="37"/>
      <c r="CR1237" s="37"/>
      <c r="CS1237" s="37"/>
      <c r="CT1237" s="37"/>
      <c r="CU1237" s="37"/>
      <c r="CV1237" s="37"/>
      <c r="CW1237" s="37"/>
      <c r="CX1237" s="37"/>
      <c r="CY1237" s="37"/>
      <c r="CZ1237" s="37"/>
      <c r="DA1237" s="37"/>
      <c r="DB1237" s="37"/>
      <c r="DC1237" s="37"/>
      <c r="DD1237" s="37"/>
      <c r="DE1237" s="37"/>
      <c r="DF1237" s="37"/>
      <c r="DG1237" s="37"/>
      <c r="DH1237" s="37"/>
      <c r="DI1237" s="37"/>
      <c r="DJ1237" s="37"/>
      <c r="DK1237" s="37"/>
      <c r="DL1237" s="37"/>
      <c r="DM1237" s="37"/>
      <c r="DN1237" s="37"/>
      <c r="DO1237" s="37"/>
      <c r="DP1237" s="37"/>
      <c r="DQ1237" s="37"/>
      <c r="DR1237" s="37"/>
      <c r="DS1237" s="37"/>
      <c r="DT1237" s="37"/>
      <c r="DU1237" s="37"/>
      <c r="DV1237" s="37"/>
      <c r="DW1237" s="37"/>
      <c r="DX1237" s="37"/>
      <c r="DY1237" s="37"/>
      <c r="DZ1237" s="37"/>
      <c r="EA1237" s="37"/>
      <c r="EB1237" s="37"/>
      <c r="EC1237" s="37"/>
      <c r="ED1237" s="37"/>
      <c r="EE1237" s="37"/>
      <c r="EF1237" s="37"/>
      <c r="EG1237" s="37"/>
      <c r="EH1237" s="37"/>
      <c r="EI1237" s="37"/>
      <c r="EJ1237" s="37"/>
      <c r="EK1237" s="37"/>
      <c r="EL1237" s="37"/>
      <c r="EM1237" s="37"/>
      <c r="EN1237" s="37"/>
      <c r="EO1237" s="37"/>
      <c r="EP1237" s="37"/>
      <c r="EQ1237" s="37"/>
      <c r="ER1237" s="37"/>
      <c r="ES1237" s="37"/>
      <c r="ET1237" s="37"/>
      <c r="EU1237" s="37"/>
      <c r="EV1237" s="37"/>
      <c r="EW1237" s="37"/>
      <c r="EX1237" s="37"/>
      <c r="EY1237" s="37"/>
      <c r="EZ1237" s="37"/>
      <c r="FA1237" s="37"/>
      <c r="FB1237" s="37"/>
      <c r="FC1237" s="37"/>
      <c r="FD1237" s="37"/>
      <c r="FE1237" s="37"/>
      <c r="FF1237" s="37"/>
      <c r="FG1237" s="37"/>
      <c r="FH1237" s="37"/>
      <c r="FI1237" s="37"/>
      <c r="FJ1237" s="37"/>
      <c r="FK1237" s="37"/>
      <c r="FL1237" s="37"/>
      <c r="FM1237" s="37"/>
      <c r="FN1237" s="37"/>
      <c r="FO1237" s="37"/>
      <c r="FP1237" s="37"/>
      <c r="FQ1237" s="37"/>
      <c r="FR1237" s="37"/>
      <c r="FS1237" s="37"/>
      <c r="FT1237" s="37"/>
      <c r="FU1237" s="37"/>
      <c r="FV1237" s="37"/>
      <c r="FW1237" s="37"/>
      <c r="FX1237" s="37"/>
      <c r="FY1237" s="37"/>
      <c r="FZ1237" s="37"/>
      <c r="GA1237" s="37"/>
      <c r="GB1237" s="37"/>
      <c r="GC1237" s="37"/>
      <c r="GD1237" s="37"/>
      <c r="GE1237" s="37"/>
      <c r="GF1237" s="37"/>
      <c r="GG1237" s="37"/>
      <c r="GH1237" s="37"/>
      <c r="GI1237" s="37"/>
      <c r="GJ1237" s="37"/>
      <c r="GK1237" s="37"/>
      <c r="GL1237" s="37"/>
      <c r="GM1237" s="37"/>
      <c r="GN1237" s="37"/>
      <c r="GO1237" s="37"/>
      <c r="GP1237" s="37"/>
      <c r="GQ1237" s="37"/>
      <c r="GR1237" s="37"/>
      <c r="GS1237" s="37"/>
      <c r="GT1237" s="37"/>
      <c r="GU1237" s="37"/>
      <c r="GV1237" s="37"/>
      <c r="GW1237" s="37"/>
      <c r="GX1237" s="37"/>
      <c r="GY1237" s="37"/>
      <c r="GZ1237" s="37"/>
      <c r="HA1237" s="37"/>
    </row>
    <row r="1238" spans="1:209" s="39" customFormat="1" x14ac:dyDescent="0.25">
      <c r="A1238" s="50"/>
      <c r="B1238" s="124"/>
      <c r="C1238" s="125"/>
      <c r="D1238" s="20"/>
      <c r="E1238" s="20"/>
      <c r="F1238" s="20"/>
      <c r="G1238" s="37"/>
      <c r="H1238" s="37"/>
      <c r="I1238" s="37"/>
      <c r="J1238" s="37"/>
      <c r="K1238" s="37"/>
      <c r="L1238" s="37"/>
      <c r="M1238" s="37"/>
      <c r="N1238" s="37"/>
      <c r="O1238" s="37"/>
      <c r="P1238" s="37"/>
      <c r="Q1238" s="37"/>
      <c r="R1238" s="37"/>
      <c r="S1238" s="37"/>
      <c r="T1238" s="37"/>
      <c r="U1238" s="37"/>
      <c r="V1238" s="37"/>
      <c r="W1238" s="37"/>
      <c r="X1238" s="37"/>
      <c r="Y1238" s="37"/>
      <c r="Z1238" s="37"/>
      <c r="AA1238" s="37"/>
      <c r="AB1238" s="37"/>
      <c r="AC1238" s="37"/>
      <c r="AD1238" s="37"/>
      <c r="AE1238" s="37"/>
      <c r="AF1238" s="37"/>
      <c r="AG1238" s="37"/>
      <c r="AH1238" s="37"/>
      <c r="AI1238" s="37"/>
      <c r="AJ1238" s="37"/>
      <c r="AK1238" s="37"/>
      <c r="AL1238" s="37"/>
      <c r="AM1238" s="37"/>
      <c r="AN1238" s="37"/>
      <c r="AO1238" s="37"/>
      <c r="AP1238" s="37"/>
      <c r="AQ1238" s="37"/>
      <c r="AR1238" s="37"/>
      <c r="AS1238" s="37"/>
      <c r="AT1238" s="37"/>
      <c r="AU1238" s="37"/>
      <c r="AV1238" s="37"/>
      <c r="AW1238" s="37"/>
      <c r="AX1238" s="37"/>
      <c r="AY1238" s="37"/>
      <c r="AZ1238" s="37"/>
      <c r="BA1238" s="37"/>
      <c r="BB1238" s="37"/>
      <c r="BC1238" s="37"/>
      <c r="BD1238" s="37"/>
      <c r="BE1238" s="37"/>
      <c r="BF1238" s="37"/>
      <c r="BG1238" s="37"/>
      <c r="BH1238" s="37"/>
      <c r="BI1238" s="37"/>
      <c r="BJ1238" s="37"/>
      <c r="BK1238" s="37"/>
      <c r="BL1238" s="37"/>
      <c r="BM1238" s="37"/>
      <c r="BN1238" s="37"/>
      <c r="BO1238" s="37"/>
      <c r="BP1238" s="37"/>
      <c r="BQ1238" s="37"/>
      <c r="BR1238" s="37"/>
      <c r="BS1238" s="37"/>
      <c r="BT1238" s="37"/>
      <c r="BU1238" s="37"/>
      <c r="BV1238" s="37"/>
      <c r="BW1238" s="37"/>
      <c r="BX1238" s="37"/>
      <c r="BY1238" s="37"/>
      <c r="BZ1238" s="37"/>
      <c r="CA1238" s="37"/>
      <c r="CB1238" s="37"/>
      <c r="CC1238" s="37"/>
      <c r="CD1238" s="37"/>
      <c r="CE1238" s="37"/>
      <c r="CF1238" s="37"/>
      <c r="CG1238" s="37"/>
      <c r="CH1238" s="37"/>
      <c r="CI1238" s="37"/>
      <c r="CJ1238" s="37"/>
      <c r="CK1238" s="37"/>
      <c r="CL1238" s="37"/>
      <c r="CM1238" s="37"/>
      <c r="CN1238" s="37"/>
      <c r="CO1238" s="37"/>
      <c r="CP1238" s="37"/>
      <c r="CQ1238" s="37"/>
      <c r="CR1238" s="37"/>
      <c r="CS1238" s="37"/>
      <c r="CT1238" s="37"/>
      <c r="CU1238" s="37"/>
      <c r="CV1238" s="37"/>
      <c r="CW1238" s="37"/>
      <c r="CX1238" s="37"/>
      <c r="CY1238" s="37"/>
      <c r="CZ1238" s="37"/>
      <c r="DA1238" s="37"/>
      <c r="DB1238" s="37"/>
      <c r="DC1238" s="37"/>
      <c r="DD1238" s="37"/>
      <c r="DE1238" s="37"/>
      <c r="DF1238" s="37"/>
      <c r="DG1238" s="37"/>
      <c r="DH1238" s="37"/>
      <c r="DI1238" s="37"/>
      <c r="DJ1238" s="37"/>
      <c r="DK1238" s="37"/>
      <c r="DL1238" s="37"/>
      <c r="DM1238" s="37"/>
      <c r="DN1238" s="37"/>
      <c r="DO1238" s="37"/>
      <c r="DP1238" s="37"/>
      <c r="DQ1238" s="37"/>
      <c r="DR1238" s="37"/>
      <c r="DS1238" s="37"/>
      <c r="DT1238" s="37"/>
      <c r="DU1238" s="37"/>
      <c r="DV1238" s="37"/>
      <c r="DW1238" s="37"/>
      <c r="DX1238" s="37"/>
      <c r="DY1238" s="37"/>
      <c r="DZ1238" s="37"/>
      <c r="EA1238" s="37"/>
      <c r="EB1238" s="37"/>
      <c r="EC1238" s="37"/>
      <c r="ED1238" s="37"/>
      <c r="EE1238" s="37"/>
      <c r="EF1238" s="37"/>
      <c r="EG1238" s="37"/>
      <c r="EH1238" s="37"/>
      <c r="EI1238" s="37"/>
      <c r="EJ1238" s="37"/>
      <c r="EK1238" s="37"/>
      <c r="EL1238" s="37"/>
      <c r="EM1238" s="37"/>
      <c r="EN1238" s="37"/>
      <c r="EO1238" s="37"/>
      <c r="EP1238" s="37"/>
      <c r="EQ1238" s="37"/>
      <c r="ER1238" s="37"/>
      <c r="ES1238" s="37"/>
      <c r="ET1238" s="37"/>
      <c r="EU1238" s="37"/>
      <c r="EV1238" s="37"/>
      <c r="EW1238" s="37"/>
      <c r="EX1238" s="37"/>
      <c r="EY1238" s="37"/>
      <c r="EZ1238" s="37"/>
      <c r="FA1238" s="37"/>
      <c r="FB1238" s="37"/>
      <c r="FC1238" s="37"/>
      <c r="FD1238" s="37"/>
      <c r="FE1238" s="37"/>
      <c r="FF1238" s="37"/>
      <c r="FG1238" s="37"/>
      <c r="FH1238" s="37"/>
      <c r="FI1238" s="37"/>
      <c r="FJ1238" s="37"/>
      <c r="FK1238" s="37"/>
      <c r="FL1238" s="37"/>
      <c r="FM1238" s="37"/>
      <c r="FN1238" s="37"/>
      <c r="FO1238" s="37"/>
      <c r="FP1238" s="37"/>
      <c r="FQ1238" s="37"/>
      <c r="FR1238" s="37"/>
      <c r="FS1238" s="37"/>
      <c r="FT1238" s="37"/>
      <c r="FU1238" s="37"/>
      <c r="FV1238" s="37"/>
      <c r="FW1238" s="37"/>
      <c r="FX1238" s="37"/>
      <c r="FY1238" s="37"/>
      <c r="FZ1238" s="37"/>
      <c r="GA1238" s="37"/>
      <c r="GB1238" s="37"/>
      <c r="GC1238" s="37"/>
      <c r="GD1238" s="37"/>
      <c r="GE1238" s="37"/>
      <c r="GF1238" s="37"/>
      <c r="GG1238" s="37"/>
      <c r="GH1238" s="37"/>
      <c r="GI1238" s="37"/>
      <c r="GJ1238" s="37"/>
      <c r="GK1238" s="37"/>
      <c r="GL1238" s="37"/>
      <c r="GM1238" s="37"/>
      <c r="GN1238" s="37"/>
      <c r="GO1238" s="37"/>
      <c r="GP1238" s="37"/>
      <c r="GQ1238" s="37"/>
      <c r="GR1238" s="37"/>
      <c r="GS1238" s="37"/>
      <c r="GT1238" s="37"/>
      <c r="GU1238" s="37"/>
      <c r="GV1238" s="37"/>
      <c r="GW1238" s="37"/>
      <c r="GX1238" s="37"/>
      <c r="GY1238" s="37"/>
      <c r="GZ1238" s="37"/>
      <c r="HA1238" s="37"/>
    </row>
    <row r="1239" spans="1:209" s="39" customFormat="1" x14ac:dyDescent="0.25">
      <c r="A1239" s="50"/>
      <c r="B1239" s="124"/>
      <c r="C1239" s="125"/>
      <c r="D1239" s="20"/>
      <c r="E1239" s="20"/>
      <c r="F1239" s="20"/>
      <c r="G1239" s="37"/>
      <c r="H1239" s="37"/>
      <c r="I1239" s="37"/>
      <c r="J1239" s="37"/>
      <c r="K1239" s="37"/>
      <c r="L1239" s="37"/>
      <c r="M1239" s="37"/>
      <c r="N1239" s="37"/>
      <c r="O1239" s="37"/>
      <c r="P1239" s="37"/>
      <c r="Q1239" s="37"/>
      <c r="R1239" s="37"/>
      <c r="S1239" s="37"/>
      <c r="T1239" s="37"/>
      <c r="U1239" s="37"/>
      <c r="V1239" s="37"/>
      <c r="W1239" s="37"/>
      <c r="X1239" s="37"/>
      <c r="Y1239" s="37"/>
      <c r="Z1239" s="37"/>
      <c r="AA1239" s="37"/>
      <c r="AB1239" s="37"/>
      <c r="AC1239" s="37"/>
      <c r="AD1239" s="37"/>
      <c r="AE1239" s="37"/>
      <c r="AF1239" s="37"/>
      <c r="AG1239" s="37"/>
      <c r="AH1239" s="37"/>
      <c r="AI1239" s="37"/>
      <c r="AJ1239" s="37"/>
      <c r="AK1239" s="37"/>
      <c r="AL1239" s="37"/>
      <c r="AM1239" s="37"/>
      <c r="AN1239" s="37"/>
      <c r="AO1239" s="37"/>
      <c r="AP1239" s="37"/>
      <c r="AQ1239" s="37"/>
      <c r="AR1239" s="37"/>
      <c r="AS1239" s="37"/>
      <c r="AT1239" s="37"/>
      <c r="AU1239" s="37"/>
      <c r="AV1239" s="37"/>
      <c r="AW1239" s="37"/>
      <c r="AX1239" s="37"/>
      <c r="AY1239" s="37"/>
      <c r="AZ1239" s="37"/>
      <c r="BA1239" s="37"/>
      <c r="BB1239" s="37"/>
      <c r="BC1239" s="37"/>
      <c r="BD1239" s="37"/>
      <c r="BE1239" s="37"/>
      <c r="BF1239" s="37"/>
      <c r="BG1239" s="37"/>
      <c r="BH1239" s="37"/>
      <c r="BI1239" s="37"/>
      <c r="BJ1239" s="37"/>
      <c r="BK1239" s="37"/>
      <c r="BL1239" s="37"/>
      <c r="BM1239" s="37"/>
      <c r="BN1239" s="37"/>
      <c r="BO1239" s="37"/>
      <c r="BP1239" s="37"/>
      <c r="BQ1239" s="37"/>
      <c r="BR1239" s="37"/>
      <c r="BS1239" s="37"/>
      <c r="BT1239" s="37"/>
      <c r="BU1239" s="37"/>
      <c r="BV1239" s="37"/>
      <c r="BW1239" s="37"/>
      <c r="BX1239" s="37"/>
      <c r="BY1239" s="37"/>
      <c r="BZ1239" s="37"/>
      <c r="CA1239" s="37"/>
      <c r="CB1239" s="37"/>
      <c r="CC1239" s="37"/>
      <c r="CD1239" s="37"/>
      <c r="CE1239" s="37"/>
      <c r="CF1239" s="37"/>
      <c r="CG1239" s="37"/>
      <c r="CH1239" s="37"/>
      <c r="CI1239" s="37"/>
      <c r="CJ1239" s="37"/>
      <c r="CK1239" s="37"/>
      <c r="CL1239" s="37"/>
      <c r="CM1239" s="37"/>
      <c r="CN1239" s="37"/>
      <c r="CO1239" s="37"/>
      <c r="CP1239" s="37"/>
      <c r="CQ1239" s="37"/>
      <c r="CR1239" s="37"/>
      <c r="CS1239" s="37"/>
      <c r="CT1239" s="37"/>
      <c r="CU1239" s="37"/>
      <c r="CV1239" s="37"/>
      <c r="CW1239" s="37"/>
      <c r="CX1239" s="37"/>
      <c r="CY1239" s="37"/>
      <c r="CZ1239" s="37"/>
      <c r="DA1239" s="37"/>
      <c r="DB1239" s="37"/>
      <c r="DC1239" s="37"/>
      <c r="DD1239" s="37"/>
      <c r="DE1239" s="37"/>
      <c r="DF1239" s="37"/>
      <c r="DG1239" s="37"/>
      <c r="DH1239" s="37"/>
      <c r="DI1239" s="37"/>
      <c r="DJ1239" s="37"/>
      <c r="DK1239" s="37"/>
      <c r="DL1239" s="37"/>
      <c r="DM1239" s="37"/>
      <c r="DN1239" s="37"/>
      <c r="DO1239" s="37"/>
      <c r="DP1239" s="37"/>
      <c r="DQ1239" s="37"/>
      <c r="DR1239" s="37"/>
      <c r="DS1239" s="37"/>
      <c r="DT1239" s="37"/>
      <c r="DU1239" s="37"/>
      <c r="DV1239" s="37"/>
      <c r="DW1239" s="37"/>
      <c r="DX1239" s="37"/>
      <c r="DY1239" s="37"/>
      <c r="DZ1239" s="37"/>
      <c r="EA1239" s="37"/>
      <c r="EB1239" s="37"/>
      <c r="EC1239" s="37"/>
      <c r="ED1239" s="37"/>
      <c r="EE1239" s="37"/>
      <c r="EF1239" s="37"/>
      <c r="EG1239" s="37"/>
      <c r="EH1239" s="37"/>
      <c r="EI1239" s="37"/>
      <c r="EJ1239" s="37"/>
      <c r="EK1239" s="37"/>
      <c r="EL1239" s="37"/>
      <c r="EM1239" s="37"/>
      <c r="EN1239" s="37"/>
      <c r="EO1239" s="37"/>
      <c r="EP1239" s="37"/>
      <c r="EQ1239" s="37"/>
      <c r="ER1239" s="37"/>
      <c r="ES1239" s="37"/>
      <c r="ET1239" s="37"/>
      <c r="EU1239" s="37"/>
      <c r="EV1239" s="37"/>
      <c r="EW1239" s="37"/>
      <c r="EX1239" s="37"/>
      <c r="EY1239" s="37"/>
      <c r="EZ1239" s="37"/>
      <c r="FA1239" s="37"/>
      <c r="FB1239" s="37"/>
      <c r="FC1239" s="37"/>
      <c r="FD1239" s="37"/>
      <c r="FE1239" s="37"/>
      <c r="FF1239" s="37"/>
      <c r="FG1239" s="37"/>
      <c r="FH1239" s="37"/>
      <c r="FI1239" s="37"/>
      <c r="FJ1239" s="37"/>
      <c r="FK1239" s="37"/>
      <c r="FL1239" s="37"/>
      <c r="FM1239" s="37"/>
      <c r="FN1239" s="37"/>
      <c r="FO1239" s="37"/>
      <c r="FP1239" s="37"/>
      <c r="FQ1239" s="37"/>
      <c r="FR1239" s="37"/>
      <c r="FS1239" s="37"/>
      <c r="FT1239" s="37"/>
      <c r="FU1239" s="37"/>
      <c r="FV1239" s="37"/>
      <c r="FW1239" s="37"/>
      <c r="FX1239" s="37"/>
      <c r="FY1239" s="37"/>
      <c r="FZ1239" s="37"/>
      <c r="GA1239" s="37"/>
      <c r="GB1239" s="37"/>
      <c r="GC1239" s="37"/>
      <c r="GD1239" s="37"/>
      <c r="GE1239" s="37"/>
      <c r="GF1239" s="37"/>
      <c r="GG1239" s="37"/>
      <c r="GH1239" s="37"/>
      <c r="GI1239" s="37"/>
      <c r="GJ1239" s="37"/>
      <c r="GK1239" s="37"/>
      <c r="GL1239" s="37"/>
      <c r="GM1239" s="37"/>
      <c r="GN1239" s="37"/>
      <c r="GO1239" s="37"/>
      <c r="GP1239" s="37"/>
      <c r="GQ1239" s="37"/>
      <c r="GR1239" s="37"/>
      <c r="GS1239" s="37"/>
      <c r="GT1239" s="37"/>
      <c r="GU1239" s="37"/>
      <c r="GV1239" s="37"/>
      <c r="GW1239" s="37"/>
      <c r="GX1239" s="37"/>
      <c r="GY1239" s="37"/>
      <c r="GZ1239" s="37"/>
      <c r="HA1239" s="37"/>
    </row>
    <row r="1240" spans="1:209" s="39" customFormat="1" x14ac:dyDescent="0.25">
      <c r="A1240" s="50"/>
      <c r="B1240" s="124"/>
      <c r="C1240" s="125"/>
      <c r="D1240" s="20"/>
      <c r="E1240" s="20"/>
      <c r="F1240" s="20"/>
      <c r="G1240" s="37"/>
      <c r="H1240" s="37"/>
      <c r="I1240" s="37"/>
      <c r="J1240" s="37"/>
      <c r="K1240" s="37"/>
      <c r="L1240" s="37"/>
      <c r="M1240" s="37"/>
      <c r="N1240" s="37"/>
      <c r="O1240" s="37"/>
      <c r="P1240" s="37"/>
      <c r="Q1240" s="37"/>
      <c r="R1240" s="37"/>
      <c r="S1240" s="37"/>
      <c r="T1240" s="37"/>
      <c r="U1240" s="37"/>
      <c r="V1240" s="37"/>
      <c r="W1240" s="37"/>
      <c r="X1240" s="37"/>
      <c r="Y1240" s="37"/>
      <c r="Z1240" s="37"/>
      <c r="AA1240" s="37"/>
      <c r="AB1240" s="37"/>
      <c r="AC1240" s="37"/>
      <c r="AD1240" s="37"/>
      <c r="AE1240" s="37"/>
      <c r="AF1240" s="37"/>
      <c r="AG1240" s="37"/>
      <c r="AH1240" s="37"/>
      <c r="AI1240" s="37"/>
      <c r="AJ1240" s="37"/>
      <c r="AK1240" s="37"/>
      <c r="AL1240" s="37"/>
      <c r="AM1240" s="37"/>
      <c r="AN1240" s="37"/>
      <c r="AO1240" s="37"/>
      <c r="AP1240" s="37"/>
      <c r="AQ1240" s="37"/>
      <c r="AR1240" s="37"/>
      <c r="AS1240" s="37"/>
      <c r="AT1240" s="37"/>
      <c r="AU1240" s="37"/>
      <c r="AV1240" s="37"/>
      <c r="AW1240" s="37"/>
      <c r="AX1240" s="37"/>
      <c r="AY1240" s="37"/>
      <c r="AZ1240" s="37"/>
      <c r="BA1240" s="37"/>
      <c r="BB1240" s="37"/>
      <c r="BC1240" s="37"/>
      <c r="BD1240" s="37"/>
      <c r="BE1240" s="37"/>
      <c r="BF1240" s="37"/>
      <c r="BG1240" s="37"/>
      <c r="BH1240" s="37"/>
      <c r="BI1240" s="37"/>
      <c r="BJ1240" s="37"/>
      <c r="BK1240" s="37"/>
      <c r="BL1240" s="37"/>
      <c r="BM1240" s="37"/>
      <c r="BN1240" s="37"/>
      <c r="BO1240" s="37"/>
      <c r="BP1240" s="37"/>
      <c r="BQ1240" s="37"/>
      <c r="BR1240" s="37"/>
      <c r="BS1240" s="37"/>
      <c r="BT1240" s="37"/>
      <c r="BU1240" s="37"/>
      <c r="BV1240" s="37"/>
      <c r="BW1240" s="37"/>
      <c r="BX1240" s="37"/>
      <c r="BY1240" s="37"/>
      <c r="BZ1240" s="37"/>
      <c r="CA1240" s="37"/>
      <c r="CB1240" s="37"/>
      <c r="CC1240" s="37"/>
      <c r="CD1240" s="37"/>
      <c r="CE1240" s="37"/>
      <c r="CF1240" s="37"/>
      <c r="CG1240" s="37"/>
      <c r="CH1240" s="37"/>
      <c r="CI1240" s="37"/>
      <c r="CJ1240" s="37"/>
      <c r="CK1240" s="37"/>
      <c r="CL1240" s="37"/>
      <c r="CM1240" s="37"/>
      <c r="CN1240" s="37"/>
      <c r="CO1240" s="37"/>
      <c r="CP1240" s="37"/>
      <c r="CQ1240" s="37"/>
      <c r="CR1240" s="37"/>
      <c r="CS1240" s="37"/>
      <c r="CT1240" s="37"/>
      <c r="CU1240" s="37"/>
      <c r="CV1240" s="37"/>
      <c r="CW1240" s="37"/>
      <c r="CX1240" s="37"/>
      <c r="CY1240" s="37"/>
      <c r="CZ1240" s="37"/>
      <c r="DA1240" s="37"/>
      <c r="DB1240" s="37"/>
      <c r="DC1240" s="37"/>
      <c r="DD1240" s="37"/>
      <c r="DE1240" s="37"/>
      <c r="DF1240" s="37"/>
      <c r="DG1240" s="37"/>
      <c r="DH1240" s="37"/>
      <c r="DI1240" s="37"/>
      <c r="DJ1240" s="37"/>
      <c r="DK1240" s="37"/>
      <c r="DL1240" s="37"/>
      <c r="DM1240" s="37"/>
      <c r="DN1240" s="37"/>
      <c r="DO1240" s="37"/>
      <c r="DP1240" s="37"/>
      <c r="DQ1240" s="37"/>
      <c r="DR1240" s="37"/>
      <c r="DS1240" s="37"/>
      <c r="DT1240" s="37"/>
      <c r="DU1240" s="37"/>
      <c r="DV1240" s="37"/>
      <c r="DW1240" s="37"/>
      <c r="DX1240" s="37"/>
      <c r="DY1240" s="37"/>
      <c r="DZ1240" s="37"/>
      <c r="EA1240" s="37"/>
      <c r="EB1240" s="37"/>
      <c r="EC1240" s="37"/>
      <c r="ED1240" s="37"/>
      <c r="EE1240" s="37"/>
      <c r="EF1240" s="37"/>
      <c r="EG1240" s="37"/>
      <c r="EH1240" s="37"/>
      <c r="EI1240" s="37"/>
      <c r="EJ1240" s="37"/>
      <c r="EK1240" s="37"/>
      <c r="EL1240" s="37"/>
      <c r="EM1240" s="37"/>
      <c r="EN1240" s="37"/>
      <c r="EO1240" s="37"/>
      <c r="EP1240" s="37"/>
      <c r="EQ1240" s="37"/>
      <c r="ER1240" s="37"/>
      <c r="ES1240" s="37"/>
      <c r="ET1240" s="37"/>
      <c r="EU1240" s="37"/>
      <c r="EV1240" s="37"/>
      <c r="EW1240" s="37"/>
      <c r="EX1240" s="37"/>
      <c r="EY1240" s="37"/>
      <c r="EZ1240" s="37"/>
      <c r="FA1240" s="37"/>
      <c r="FB1240" s="37"/>
      <c r="FC1240" s="37"/>
      <c r="FD1240" s="37"/>
      <c r="FE1240" s="37"/>
      <c r="FF1240" s="37"/>
      <c r="FG1240" s="37"/>
      <c r="FH1240" s="37"/>
      <c r="FI1240" s="37"/>
      <c r="FJ1240" s="37"/>
      <c r="FK1240" s="37"/>
      <c r="FL1240" s="37"/>
      <c r="FM1240" s="37"/>
      <c r="FN1240" s="37"/>
      <c r="FO1240" s="37"/>
      <c r="FP1240" s="37"/>
      <c r="FQ1240" s="37"/>
      <c r="FR1240" s="37"/>
      <c r="FS1240" s="37"/>
      <c r="FT1240" s="37"/>
      <c r="FU1240" s="37"/>
      <c r="FV1240" s="37"/>
      <c r="FW1240" s="37"/>
      <c r="FX1240" s="37"/>
      <c r="FY1240" s="37"/>
      <c r="FZ1240" s="37"/>
      <c r="GA1240" s="37"/>
      <c r="GB1240" s="37"/>
      <c r="GC1240" s="37"/>
      <c r="GD1240" s="37"/>
      <c r="GE1240" s="37"/>
      <c r="GF1240" s="37"/>
      <c r="GG1240" s="37"/>
      <c r="GH1240" s="37"/>
      <c r="GI1240" s="37"/>
      <c r="GJ1240" s="37"/>
      <c r="GK1240" s="37"/>
      <c r="GL1240" s="37"/>
      <c r="GM1240" s="37"/>
      <c r="GN1240" s="37"/>
      <c r="GO1240" s="37"/>
      <c r="GP1240" s="37"/>
      <c r="GQ1240" s="37"/>
      <c r="GR1240" s="37"/>
      <c r="GS1240" s="37"/>
      <c r="GT1240" s="37"/>
      <c r="GU1240" s="37"/>
      <c r="GV1240" s="37"/>
      <c r="GW1240" s="37"/>
      <c r="GX1240" s="37"/>
      <c r="GY1240" s="37"/>
      <c r="GZ1240" s="37"/>
      <c r="HA1240" s="37"/>
    </row>
    <row r="1241" spans="1:209" s="39" customFormat="1" x14ac:dyDescent="0.25">
      <c r="A1241" s="50"/>
      <c r="B1241" s="124"/>
      <c r="C1241" s="125"/>
      <c r="D1241" s="20"/>
      <c r="E1241" s="20"/>
      <c r="F1241" s="20"/>
      <c r="G1241" s="37"/>
      <c r="H1241" s="37"/>
      <c r="I1241" s="37"/>
      <c r="J1241" s="37"/>
      <c r="K1241" s="37"/>
      <c r="L1241" s="37"/>
      <c r="M1241" s="37"/>
      <c r="N1241" s="37"/>
      <c r="O1241" s="37"/>
      <c r="P1241" s="37"/>
      <c r="Q1241" s="37"/>
      <c r="R1241" s="37"/>
      <c r="S1241" s="37"/>
      <c r="T1241" s="37"/>
      <c r="U1241" s="37"/>
      <c r="V1241" s="37"/>
      <c r="W1241" s="37"/>
      <c r="X1241" s="37"/>
      <c r="Y1241" s="37"/>
      <c r="Z1241" s="37"/>
      <c r="AA1241" s="37"/>
      <c r="AB1241" s="37"/>
      <c r="AC1241" s="37"/>
      <c r="AD1241" s="37"/>
      <c r="AE1241" s="37"/>
      <c r="AF1241" s="37"/>
      <c r="AG1241" s="37"/>
      <c r="AH1241" s="37"/>
      <c r="AI1241" s="37"/>
      <c r="AJ1241" s="37"/>
      <c r="AK1241" s="37"/>
      <c r="AL1241" s="37"/>
      <c r="AM1241" s="37"/>
      <c r="AN1241" s="37"/>
      <c r="AO1241" s="37"/>
      <c r="AP1241" s="37"/>
      <c r="AQ1241" s="37"/>
      <c r="AR1241" s="37"/>
      <c r="AS1241" s="37"/>
      <c r="AT1241" s="37"/>
      <c r="AU1241" s="37"/>
      <c r="AV1241" s="37"/>
      <c r="AW1241" s="37"/>
      <c r="AX1241" s="37"/>
      <c r="AY1241" s="37"/>
      <c r="AZ1241" s="37"/>
      <c r="BA1241" s="37"/>
      <c r="BB1241" s="37"/>
      <c r="BC1241" s="37"/>
      <c r="BD1241" s="37"/>
      <c r="BE1241" s="37"/>
      <c r="BF1241" s="37"/>
      <c r="BG1241" s="37"/>
      <c r="BH1241" s="37"/>
      <c r="BI1241" s="37"/>
      <c r="BJ1241" s="37"/>
      <c r="BK1241" s="37"/>
      <c r="BL1241" s="37"/>
      <c r="BM1241" s="37"/>
      <c r="BN1241" s="37"/>
      <c r="BO1241" s="37"/>
      <c r="BP1241" s="37"/>
      <c r="BQ1241" s="37"/>
      <c r="BR1241" s="37"/>
      <c r="BS1241" s="37"/>
      <c r="BT1241" s="37"/>
      <c r="BU1241" s="37"/>
      <c r="BV1241" s="37"/>
      <c r="BW1241" s="37"/>
      <c r="BX1241" s="37"/>
      <c r="BY1241" s="37"/>
      <c r="BZ1241" s="37"/>
      <c r="CA1241" s="37"/>
      <c r="CB1241" s="37"/>
      <c r="CC1241" s="37"/>
      <c r="CD1241" s="37"/>
      <c r="CE1241" s="37"/>
      <c r="CF1241" s="37"/>
      <c r="CG1241" s="37"/>
      <c r="CH1241" s="37"/>
      <c r="CI1241" s="37"/>
      <c r="CJ1241" s="37"/>
      <c r="CK1241" s="37"/>
      <c r="CL1241" s="37"/>
      <c r="CM1241" s="37"/>
      <c r="CN1241" s="37"/>
      <c r="CO1241" s="37"/>
      <c r="CP1241" s="37"/>
      <c r="CQ1241" s="37"/>
      <c r="CR1241" s="37"/>
      <c r="CS1241" s="37"/>
      <c r="CT1241" s="37"/>
      <c r="CU1241" s="37"/>
      <c r="CV1241" s="37"/>
      <c r="CW1241" s="37"/>
      <c r="CX1241" s="37"/>
      <c r="CY1241" s="37"/>
      <c r="CZ1241" s="37"/>
      <c r="DA1241" s="37"/>
      <c r="DB1241" s="37"/>
      <c r="DC1241" s="37"/>
      <c r="DD1241" s="37"/>
      <c r="DE1241" s="37"/>
      <c r="DF1241" s="37"/>
      <c r="DG1241" s="37"/>
      <c r="DH1241" s="37"/>
      <c r="DI1241" s="37"/>
      <c r="DJ1241" s="37"/>
      <c r="DK1241" s="37"/>
      <c r="DL1241" s="37"/>
      <c r="DM1241" s="37"/>
      <c r="DN1241" s="37"/>
      <c r="DO1241" s="37"/>
      <c r="DP1241" s="37"/>
      <c r="DQ1241" s="37"/>
      <c r="DR1241" s="37"/>
      <c r="DS1241" s="37"/>
      <c r="DT1241" s="37"/>
      <c r="DU1241" s="37"/>
      <c r="DV1241" s="37"/>
      <c r="DW1241" s="37"/>
      <c r="DX1241" s="37"/>
      <c r="DY1241" s="37"/>
      <c r="DZ1241" s="37"/>
      <c r="EA1241" s="37"/>
      <c r="EB1241" s="37"/>
      <c r="EC1241" s="37"/>
      <c r="ED1241" s="37"/>
      <c r="EE1241" s="37"/>
      <c r="EF1241" s="37"/>
      <c r="EG1241" s="37"/>
      <c r="EH1241" s="37"/>
      <c r="EI1241" s="37"/>
      <c r="EJ1241" s="37"/>
      <c r="EK1241" s="37"/>
      <c r="EL1241" s="37"/>
      <c r="EM1241" s="37"/>
      <c r="EN1241" s="37"/>
      <c r="EO1241" s="37"/>
      <c r="EP1241" s="37"/>
      <c r="EQ1241" s="37"/>
      <c r="ER1241" s="37"/>
      <c r="ES1241" s="37"/>
      <c r="ET1241" s="37"/>
      <c r="EU1241" s="37"/>
      <c r="EV1241" s="37"/>
      <c r="EW1241" s="37"/>
      <c r="EX1241" s="37"/>
      <c r="EY1241" s="37"/>
      <c r="EZ1241" s="37"/>
      <c r="FA1241" s="37"/>
      <c r="FB1241" s="37"/>
      <c r="FC1241" s="37"/>
      <c r="FD1241" s="37"/>
      <c r="FE1241" s="37"/>
      <c r="FF1241" s="37"/>
      <c r="FG1241" s="37"/>
      <c r="FH1241" s="37"/>
      <c r="FI1241" s="37"/>
      <c r="FJ1241" s="37"/>
      <c r="FK1241" s="37"/>
      <c r="FL1241" s="37"/>
      <c r="FM1241" s="37"/>
      <c r="FN1241" s="37"/>
      <c r="FO1241" s="37"/>
      <c r="FP1241" s="37"/>
      <c r="FQ1241" s="37"/>
      <c r="FR1241" s="37"/>
      <c r="FS1241" s="37"/>
      <c r="FT1241" s="37"/>
      <c r="FU1241" s="37"/>
      <c r="FV1241" s="37"/>
      <c r="FW1241" s="37"/>
      <c r="FX1241" s="37"/>
      <c r="FY1241" s="37"/>
      <c r="FZ1241" s="37"/>
      <c r="GA1241" s="37"/>
      <c r="GB1241" s="37"/>
      <c r="GC1241" s="37"/>
      <c r="GD1241" s="37"/>
      <c r="GE1241" s="37"/>
      <c r="GF1241" s="37"/>
      <c r="GG1241" s="37"/>
      <c r="GH1241" s="37"/>
      <c r="GI1241" s="37"/>
      <c r="GJ1241" s="37"/>
      <c r="GK1241" s="37"/>
      <c r="GL1241" s="37"/>
      <c r="GM1241" s="37"/>
      <c r="GN1241" s="37"/>
      <c r="GO1241" s="37"/>
      <c r="GP1241" s="37"/>
      <c r="GQ1241" s="37"/>
      <c r="GR1241" s="37"/>
      <c r="GS1241" s="37"/>
      <c r="GT1241" s="37"/>
      <c r="GU1241" s="37"/>
      <c r="GV1241" s="37"/>
      <c r="GW1241" s="37"/>
      <c r="GX1241" s="37"/>
      <c r="GY1241" s="37"/>
      <c r="GZ1241" s="37"/>
      <c r="HA1241" s="37"/>
    </row>
    <row r="1242" spans="1:209" s="39" customFormat="1" x14ac:dyDescent="0.25">
      <c r="A1242" s="50"/>
      <c r="B1242" s="124"/>
      <c r="C1242" s="125"/>
      <c r="D1242" s="20"/>
      <c r="E1242" s="20"/>
      <c r="F1242" s="20"/>
      <c r="G1242" s="37"/>
      <c r="H1242" s="37"/>
      <c r="I1242" s="37"/>
      <c r="J1242" s="37"/>
      <c r="K1242" s="37"/>
      <c r="L1242" s="37"/>
      <c r="M1242" s="37"/>
      <c r="N1242" s="37"/>
      <c r="O1242" s="37"/>
      <c r="P1242" s="37"/>
      <c r="Q1242" s="37"/>
      <c r="R1242" s="37"/>
      <c r="S1242" s="37"/>
      <c r="T1242" s="37"/>
      <c r="U1242" s="37"/>
      <c r="V1242" s="37"/>
      <c r="W1242" s="37"/>
      <c r="X1242" s="37"/>
      <c r="Y1242" s="37"/>
      <c r="Z1242" s="37"/>
      <c r="AA1242" s="37"/>
      <c r="AB1242" s="37"/>
      <c r="AC1242" s="37"/>
      <c r="AD1242" s="37"/>
      <c r="AE1242" s="37"/>
      <c r="AF1242" s="37"/>
      <c r="AG1242" s="37"/>
      <c r="AH1242" s="37"/>
      <c r="AI1242" s="37"/>
      <c r="AJ1242" s="37"/>
      <c r="AK1242" s="37"/>
      <c r="AL1242" s="37"/>
      <c r="AM1242" s="37"/>
      <c r="AN1242" s="37"/>
      <c r="AO1242" s="37"/>
      <c r="AP1242" s="37"/>
      <c r="AQ1242" s="37"/>
      <c r="AR1242" s="37"/>
      <c r="AS1242" s="37"/>
      <c r="AT1242" s="37"/>
      <c r="AU1242" s="37"/>
      <c r="AV1242" s="37"/>
      <c r="AW1242" s="37"/>
      <c r="AX1242" s="37"/>
      <c r="AY1242" s="37"/>
      <c r="AZ1242" s="37"/>
      <c r="BA1242" s="37"/>
      <c r="BB1242" s="37"/>
      <c r="BC1242" s="37"/>
      <c r="BD1242" s="37"/>
      <c r="BE1242" s="37"/>
      <c r="BF1242" s="37"/>
      <c r="BG1242" s="37"/>
      <c r="BH1242" s="37"/>
      <c r="BI1242" s="37"/>
      <c r="BJ1242" s="37"/>
      <c r="BK1242" s="37"/>
      <c r="BL1242" s="37"/>
      <c r="BM1242" s="37"/>
      <c r="BN1242" s="37"/>
      <c r="BO1242" s="37"/>
      <c r="BP1242" s="37"/>
      <c r="BQ1242" s="37"/>
      <c r="BR1242" s="37"/>
      <c r="BS1242" s="37"/>
      <c r="BT1242" s="37"/>
      <c r="BU1242" s="37"/>
      <c r="BV1242" s="37"/>
      <c r="BW1242" s="37"/>
      <c r="BX1242" s="37"/>
      <c r="BY1242" s="37"/>
      <c r="BZ1242" s="37"/>
      <c r="CA1242" s="37"/>
      <c r="CB1242" s="37"/>
      <c r="CC1242" s="37"/>
      <c r="CD1242" s="37"/>
      <c r="CE1242" s="37"/>
      <c r="CF1242" s="37"/>
      <c r="CG1242" s="37"/>
      <c r="CH1242" s="37"/>
      <c r="CI1242" s="37"/>
      <c r="CJ1242" s="37"/>
      <c r="CK1242" s="37"/>
      <c r="CL1242" s="37"/>
      <c r="CM1242" s="37"/>
      <c r="CN1242" s="37"/>
      <c r="CO1242" s="37"/>
      <c r="CP1242" s="37"/>
      <c r="CQ1242" s="37"/>
      <c r="CR1242" s="37"/>
      <c r="CS1242" s="37"/>
      <c r="CT1242" s="37"/>
      <c r="CU1242" s="37"/>
      <c r="CV1242" s="37"/>
      <c r="CW1242" s="37"/>
      <c r="CX1242" s="37"/>
      <c r="CY1242" s="37"/>
      <c r="CZ1242" s="37"/>
      <c r="DA1242" s="37"/>
      <c r="DB1242" s="37"/>
      <c r="DC1242" s="37"/>
      <c r="DD1242" s="37"/>
      <c r="DE1242" s="37"/>
      <c r="DF1242" s="37"/>
      <c r="DG1242" s="37"/>
      <c r="DH1242" s="37"/>
      <c r="DI1242" s="37"/>
      <c r="DJ1242" s="37"/>
      <c r="DK1242" s="37"/>
      <c r="DL1242" s="37"/>
      <c r="DM1242" s="37"/>
      <c r="DN1242" s="37"/>
      <c r="DO1242" s="37"/>
      <c r="DP1242" s="37"/>
      <c r="DQ1242" s="37"/>
      <c r="DR1242" s="37"/>
      <c r="DS1242" s="37"/>
      <c r="DT1242" s="37"/>
      <c r="DU1242" s="37"/>
      <c r="DV1242" s="37"/>
      <c r="DW1242" s="37"/>
      <c r="DX1242" s="37"/>
      <c r="DY1242" s="37"/>
      <c r="DZ1242" s="37"/>
      <c r="EA1242" s="37"/>
      <c r="EB1242" s="37"/>
      <c r="EC1242" s="37"/>
      <c r="ED1242" s="37"/>
      <c r="EE1242" s="37"/>
      <c r="EF1242" s="37"/>
      <c r="EG1242" s="37"/>
      <c r="EH1242" s="37"/>
      <c r="EI1242" s="37"/>
      <c r="EJ1242" s="37"/>
      <c r="EK1242" s="37"/>
      <c r="EL1242" s="37"/>
      <c r="EM1242" s="37"/>
      <c r="EN1242" s="37"/>
      <c r="EO1242" s="37"/>
      <c r="EP1242" s="37"/>
      <c r="EQ1242" s="37"/>
      <c r="ER1242" s="37"/>
      <c r="ES1242" s="37"/>
      <c r="ET1242" s="37"/>
      <c r="EU1242" s="37"/>
      <c r="EV1242" s="37"/>
      <c r="EW1242" s="37"/>
      <c r="EX1242" s="37"/>
      <c r="EY1242" s="37"/>
      <c r="EZ1242" s="37"/>
      <c r="FA1242" s="37"/>
      <c r="FB1242" s="37"/>
      <c r="FC1242" s="37"/>
      <c r="FD1242" s="37"/>
      <c r="FE1242" s="37"/>
      <c r="FF1242" s="37"/>
      <c r="FG1242" s="37"/>
      <c r="FH1242" s="37"/>
      <c r="FI1242" s="37"/>
      <c r="FJ1242" s="37"/>
      <c r="FK1242" s="37"/>
      <c r="FL1242" s="37"/>
      <c r="FM1242" s="37"/>
      <c r="FN1242" s="37"/>
      <c r="FO1242" s="37"/>
      <c r="FP1242" s="37"/>
      <c r="FQ1242" s="37"/>
      <c r="FR1242" s="37"/>
      <c r="FS1242" s="37"/>
      <c r="FT1242" s="37"/>
      <c r="FU1242" s="37"/>
      <c r="FV1242" s="37"/>
      <c r="FW1242" s="37"/>
      <c r="FX1242" s="37"/>
      <c r="FY1242" s="37"/>
      <c r="FZ1242" s="37"/>
      <c r="GA1242" s="37"/>
      <c r="GB1242" s="37"/>
      <c r="GC1242" s="37"/>
      <c r="GD1242" s="37"/>
      <c r="GE1242" s="37"/>
      <c r="GF1242" s="37"/>
      <c r="GG1242" s="37"/>
      <c r="GH1242" s="37"/>
      <c r="GI1242" s="37"/>
      <c r="GJ1242" s="37"/>
      <c r="GK1242" s="37"/>
      <c r="GL1242" s="37"/>
      <c r="GM1242" s="37"/>
      <c r="GN1242" s="37"/>
      <c r="GO1242" s="37"/>
      <c r="GP1242" s="37"/>
      <c r="GQ1242" s="37"/>
      <c r="GR1242" s="37"/>
      <c r="GS1242" s="37"/>
      <c r="GT1242" s="37"/>
      <c r="GU1242" s="37"/>
      <c r="GV1242" s="37"/>
      <c r="GW1242" s="37"/>
      <c r="GX1242" s="37"/>
      <c r="GY1242" s="37"/>
      <c r="GZ1242" s="37"/>
      <c r="HA1242" s="37"/>
    </row>
    <row r="1243" spans="1:209" s="39" customFormat="1" x14ac:dyDescent="0.25">
      <c r="A1243" s="50"/>
      <c r="B1243" s="124"/>
      <c r="C1243" s="125"/>
      <c r="D1243" s="20"/>
      <c r="E1243" s="20"/>
      <c r="F1243" s="20"/>
      <c r="G1243" s="37"/>
      <c r="H1243" s="37"/>
      <c r="I1243" s="37"/>
      <c r="J1243" s="37"/>
      <c r="K1243" s="37"/>
      <c r="L1243" s="37"/>
      <c r="M1243" s="37"/>
      <c r="N1243" s="37"/>
      <c r="O1243" s="37"/>
      <c r="P1243" s="37"/>
      <c r="Q1243" s="37"/>
      <c r="R1243" s="37"/>
      <c r="S1243" s="37"/>
      <c r="T1243" s="37"/>
      <c r="U1243" s="37"/>
      <c r="V1243" s="37"/>
      <c r="W1243" s="37"/>
      <c r="X1243" s="37"/>
      <c r="Y1243" s="37"/>
      <c r="Z1243" s="37"/>
      <c r="AA1243" s="37"/>
      <c r="AB1243" s="37"/>
      <c r="AC1243" s="37"/>
      <c r="AD1243" s="37"/>
      <c r="AE1243" s="37"/>
      <c r="AF1243" s="37"/>
      <c r="AG1243" s="37"/>
      <c r="AH1243" s="37"/>
      <c r="AI1243" s="37"/>
      <c r="AJ1243" s="37"/>
      <c r="AK1243" s="37"/>
      <c r="AL1243" s="37"/>
      <c r="AM1243" s="37"/>
      <c r="AN1243" s="37"/>
      <c r="AO1243" s="37"/>
      <c r="AP1243" s="37"/>
      <c r="AQ1243" s="37"/>
      <c r="AR1243" s="37"/>
      <c r="AS1243" s="37"/>
      <c r="AT1243" s="37"/>
      <c r="AU1243" s="37"/>
      <c r="AV1243" s="37"/>
      <c r="AW1243" s="37"/>
      <c r="AX1243" s="37"/>
      <c r="AY1243" s="37"/>
      <c r="AZ1243" s="37"/>
      <c r="BA1243" s="37"/>
      <c r="BB1243" s="37"/>
      <c r="BC1243" s="37"/>
      <c r="BD1243" s="37"/>
      <c r="BE1243" s="37"/>
      <c r="BF1243" s="37"/>
      <c r="BG1243" s="37"/>
      <c r="BH1243" s="37"/>
      <c r="BI1243" s="37"/>
      <c r="BJ1243" s="37"/>
      <c r="BK1243" s="37"/>
      <c r="BL1243" s="37"/>
      <c r="BM1243" s="37"/>
      <c r="BN1243" s="37"/>
      <c r="BO1243" s="37"/>
      <c r="BP1243" s="37"/>
      <c r="BQ1243" s="37"/>
      <c r="BR1243" s="37"/>
      <c r="BS1243" s="37"/>
      <c r="BT1243" s="37"/>
      <c r="BU1243" s="37"/>
      <c r="BV1243" s="37"/>
      <c r="BW1243" s="37"/>
      <c r="BX1243" s="37"/>
      <c r="BY1243" s="37"/>
      <c r="BZ1243" s="37"/>
      <c r="CA1243" s="37"/>
      <c r="CB1243" s="37"/>
      <c r="CC1243" s="37"/>
      <c r="CD1243" s="37"/>
      <c r="CE1243" s="37"/>
      <c r="CF1243" s="37"/>
      <c r="CG1243" s="37"/>
      <c r="CH1243" s="37"/>
      <c r="CI1243" s="37"/>
      <c r="CJ1243" s="37"/>
      <c r="CK1243" s="37"/>
      <c r="CL1243" s="37"/>
      <c r="CM1243" s="37"/>
      <c r="CN1243" s="37"/>
      <c r="CO1243" s="37"/>
      <c r="CP1243" s="37"/>
      <c r="CQ1243" s="37"/>
      <c r="CR1243" s="37"/>
      <c r="CS1243" s="37"/>
      <c r="CT1243" s="37"/>
      <c r="CU1243" s="37"/>
      <c r="CV1243" s="37"/>
      <c r="CW1243" s="37"/>
      <c r="CX1243" s="37"/>
      <c r="CY1243" s="37"/>
      <c r="CZ1243" s="37"/>
      <c r="DA1243" s="37"/>
      <c r="DB1243" s="37"/>
      <c r="DC1243" s="37"/>
      <c r="DD1243" s="37"/>
      <c r="DE1243" s="37"/>
      <c r="DF1243" s="37"/>
      <c r="DG1243" s="37"/>
      <c r="DH1243" s="37"/>
      <c r="DI1243" s="37"/>
      <c r="DJ1243" s="37"/>
      <c r="DK1243" s="37"/>
      <c r="DL1243" s="37"/>
      <c r="DM1243" s="37"/>
      <c r="DN1243" s="37"/>
      <c r="DO1243" s="37"/>
      <c r="DP1243" s="37"/>
      <c r="DQ1243" s="37"/>
      <c r="DR1243" s="37"/>
      <c r="DS1243" s="37"/>
      <c r="DT1243" s="37"/>
      <c r="DU1243" s="37"/>
      <c r="DV1243" s="37"/>
      <c r="DW1243" s="37"/>
      <c r="DX1243" s="37"/>
      <c r="DY1243" s="37"/>
      <c r="DZ1243" s="37"/>
      <c r="EA1243" s="37"/>
      <c r="EB1243" s="37"/>
      <c r="EC1243" s="37"/>
      <c r="ED1243" s="37"/>
      <c r="EE1243" s="37"/>
      <c r="EF1243" s="37"/>
      <c r="EG1243" s="37"/>
      <c r="EH1243" s="37"/>
      <c r="EI1243" s="37"/>
      <c r="EJ1243" s="37"/>
      <c r="EK1243" s="37"/>
      <c r="EL1243" s="37"/>
      <c r="EM1243" s="37"/>
      <c r="EN1243" s="37"/>
      <c r="EO1243" s="37"/>
      <c r="EP1243" s="37"/>
      <c r="EQ1243" s="37"/>
      <c r="ER1243" s="37"/>
      <c r="ES1243" s="37"/>
      <c r="ET1243" s="37"/>
      <c r="EU1243" s="37"/>
      <c r="EV1243" s="37"/>
      <c r="EW1243" s="37"/>
      <c r="EX1243" s="37"/>
      <c r="EY1243" s="37"/>
      <c r="EZ1243" s="37"/>
      <c r="FA1243" s="37"/>
      <c r="FB1243" s="37"/>
      <c r="FC1243" s="37"/>
      <c r="FD1243" s="37"/>
      <c r="FE1243" s="37"/>
      <c r="FF1243" s="37"/>
      <c r="FG1243" s="37"/>
      <c r="FH1243" s="37"/>
      <c r="FI1243" s="37"/>
      <c r="FJ1243" s="37"/>
      <c r="FK1243" s="37"/>
      <c r="FL1243" s="37"/>
      <c r="FM1243" s="37"/>
      <c r="FN1243" s="37"/>
      <c r="FO1243" s="37"/>
      <c r="FP1243" s="37"/>
      <c r="FQ1243" s="37"/>
      <c r="FR1243" s="37"/>
      <c r="FS1243" s="37"/>
      <c r="FT1243" s="37"/>
      <c r="FU1243" s="37"/>
      <c r="FV1243" s="37"/>
      <c r="FW1243" s="37"/>
      <c r="FX1243" s="37"/>
      <c r="FY1243" s="37"/>
      <c r="FZ1243" s="37"/>
      <c r="GA1243" s="37"/>
      <c r="GB1243" s="37"/>
      <c r="GC1243" s="37"/>
      <c r="GD1243" s="37"/>
      <c r="GE1243" s="37"/>
      <c r="GF1243" s="37"/>
      <c r="GG1243" s="37"/>
      <c r="GH1243" s="37"/>
      <c r="GI1243" s="37"/>
      <c r="GJ1243" s="37"/>
      <c r="GK1243" s="37"/>
      <c r="GL1243" s="37"/>
      <c r="GM1243" s="37"/>
      <c r="GN1243" s="37"/>
      <c r="GO1243" s="37"/>
      <c r="GP1243" s="37"/>
      <c r="GQ1243" s="37"/>
      <c r="GR1243" s="37"/>
      <c r="GS1243" s="37"/>
      <c r="GT1243" s="37"/>
      <c r="GU1243" s="37"/>
      <c r="GV1243" s="37"/>
      <c r="GW1243" s="37"/>
      <c r="GX1243" s="37"/>
      <c r="GY1243" s="37"/>
      <c r="GZ1243" s="37"/>
      <c r="HA1243" s="37"/>
    </row>
    <row r="1244" spans="1:209" s="39" customFormat="1" x14ac:dyDescent="0.25">
      <c r="A1244" s="50"/>
      <c r="B1244" s="124"/>
      <c r="C1244" s="125"/>
      <c r="D1244" s="20"/>
      <c r="E1244" s="20"/>
      <c r="F1244" s="20"/>
      <c r="G1244" s="37"/>
      <c r="H1244" s="37"/>
      <c r="I1244" s="37"/>
      <c r="J1244" s="37"/>
      <c r="K1244" s="37"/>
      <c r="L1244" s="37"/>
      <c r="M1244" s="37"/>
      <c r="N1244" s="37"/>
      <c r="O1244" s="37"/>
      <c r="P1244" s="37"/>
      <c r="Q1244" s="37"/>
      <c r="R1244" s="37"/>
      <c r="S1244" s="37"/>
      <c r="T1244" s="37"/>
      <c r="U1244" s="37"/>
      <c r="V1244" s="37"/>
      <c r="W1244" s="37"/>
      <c r="X1244" s="37"/>
      <c r="Y1244" s="37"/>
      <c r="Z1244" s="37"/>
      <c r="AA1244" s="37"/>
      <c r="AB1244" s="37"/>
      <c r="AC1244" s="37"/>
      <c r="AD1244" s="37"/>
      <c r="AE1244" s="37"/>
      <c r="AF1244" s="37"/>
      <c r="AG1244" s="37"/>
      <c r="AH1244" s="37"/>
      <c r="AI1244" s="37"/>
      <c r="AJ1244" s="37"/>
      <c r="AK1244" s="37"/>
      <c r="AL1244" s="37"/>
      <c r="AM1244" s="37"/>
      <c r="AN1244" s="37"/>
      <c r="AO1244" s="37"/>
      <c r="AP1244" s="37"/>
      <c r="AQ1244" s="37"/>
      <c r="AR1244" s="37"/>
      <c r="AS1244" s="37"/>
      <c r="AT1244" s="37"/>
      <c r="AU1244" s="37"/>
      <c r="AV1244" s="37"/>
      <c r="AW1244" s="37"/>
      <c r="AX1244" s="37"/>
      <c r="AY1244" s="37"/>
      <c r="AZ1244" s="37"/>
      <c r="BA1244" s="37"/>
      <c r="BB1244" s="37"/>
      <c r="BC1244" s="37"/>
      <c r="BD1244" s="37"/>
      <c r="BE1244" s="37"/>
      <c r="BF1244" s="37"/>
      <c r="BG1244" s="37"/>
      <c r="BH1244" s="37"/>
      <c r="BI1244" s="37"/>
      <c r="BJ1244" s="37"/>
      <c r="BK1244" s="37"/>
      <c r="BL1244" s="37"/>
      <c r="BM1244" s="37"/>
      <c r="BN1244" s="37"/>
      <c r="BO1244" s="37"/>
      <c r="BP1244" s="37"/>
      <c r="BQ1244" s="37"/>
      <c r="BR1244" s="37"/>
      <c r="BS1244" s="37"/>
      <c r="BT1244" s="37"/>
      <c r="BU1244" s="37"/>
      <c r="BV1244" s="37"/>
      <c r="BW1244" s="37"/>
      <c r="BX1244" s="37"/>
      <c r="BY1244" s="37"/>
      <c r="BZ1244" s="37"/>
      <c r="CA1244" s="37"/>
      <c r="CB1244" s="37"/>
      <c r="CC1244" s="37"/>
      <c r="CD1244" s="37"/>
      <c r="CE1244" s="37"/>
      <c r="CF1244" s="37"/>
      <c r="CG1244" s="37"/>
      <c r="CH1244" s="37"/>
      <c r="CI1244" s="37"/>
      <c r="CJ1244" s="37"/>
      <c r="CK1244" s="37"/>
      <c r="CL1244" s="37"/>
      <c r="CM1244" s="37"/>
      <c r="CN1244" s="37"/>
      <c r="CO1244" s="37"/>
      <c r="CP1244" s="37"/>
      <c r="CQ1244" s="37"/>
      <c r="CR1244" s="37"/>
      <c r="CS1244" s="37"/>
      <c r="CT1244" s="37"/>
      <c r="CU1244" s="37"/>
      <c r="CV1244" s="37"/>
      <c r="CW1244" s="37"/>
      <c r="CX1244" s="37"/>
      <c r="CY1244" s="37"/>
      <c r="CZ1244" s="37"/>
      <c r="DA1244" s="37"/>
      <c r="DB1244" s="37"/>
      <c r="DC1244" s="37"/>
      <c r="DD1244" s="37"/>
      <c r="DE1244" s="37"/>
      <c r="DF1244" s="37"/>
      <c r="DG1244" s="37"/>
      <c r="DH1244" s="37"/>
      <c r="DI1244" s="37"/>
      <c r="DJ1244" s="37"/>
      <c r="DK1244" s="37"/>
      <c r="DL1244" s="37"/>
      <c r="DM1244" s="37"/>
      <c r="DN1244" s="37"/>
      <c r="DO1244" s="37"/>
      <c r="DP1244" s="37"/>
      <c r="DQ1244" s="37"/>
      <c r="DR1244" s="37"/>
      <c r="DS1244" s="37"/>
      <c r="DT1244" s="37"/>
      <c r="DU1244" s="37"/>
      <c r="DV1244" s="37"/>
      <c r="DW1244" s="37"/>
      <c r="DX1244" s="37"/>
      <c r="DY1244" s="37"/>
      <c r="DZ1244" s="37"/>
      <c r="EA1244" s="37"/>
      <c r="EB1244" s="37"/>
      <c r="EC1244" s="37"/>
      <c r="ED1244" s="37"/>
      <c r="EE1244" s="37"/>
      <c r="EF1244" s="37"/>
      <c r="EG1244" s="37"/>
      <c r="EH1244" s="37"/>
      <c r="EI1244" s="37"/>
      <c r="EJ1244" s="37"/>
      <c r="EK1244" s="37"/>
      <c r="EL1244" s="37"/>
      <c r="EM1244" s="37"/>
      <c r="EN1244" s="37"/>
      <c r="EO1244" s="37"/>
      <c r="EP1244" s="37"/>
      <c r="EQ1244" s="37"/>
      <c r="ER1244" s="37"/>
      <c r="ES1244" s="37"/>
      <c r="ET1244" s="37"/>
      <c r="EU1244" s="37"/>
      <c r="EV1244" s="37"/>
      <c r="EW1244" s="37"/>
      <c r="EX1244" s="37"/>
      <c r="EY1244" s="37"/>
      <c r="EZ1244" s="37"/>
      <c r="FA1244" s="37"/>
      <c r="FB1244" s="37"/>
      <c r="FC1244" s="37"/>
      <c r="FD1244" s="37"/>
      <c r="FE1244" s="37"/>
      <c r="FF1244" s="37"/>
      <c r="FG1244" s="37"/>
      <c r="FH1244" s="37"/>
      <c r="FI1244" s="37"/>
      <c r="FJ1244" s="37"/>
      <c r="FK1244" s="37"/>
      <c r="FL1244" s="37"/>
      <c r="FM1244" s="37"/>
      <c r="FN1244" s="37"/>
      <c r="FO1244" s="37"/>
      <c r="FP1244" s="37"/>
      <c r="FQ1244" s="37"/>
      <c r="FR1244" s="37"/>
      <c r="FS1244" s="37"/>
      <c r="FT1244" s="37"/>
      <c r="FU1244" s="37"/>
      <c r="FV1244" s="37"/>
      <c r="FW1244" s="37"/>
      <c r="FX1244" s="37"/>
      <c r="FY1244" s="37"/>
      <c r="FZ1244" s="37"/>
      <c r="GA1244" s="37"/>
      <c r="GB1244" s="37"/>
      <c r="GC1244" s="37"/>
      <c r="GD1244" s="37"/>
      <c r="GE1244" s="37"/>
      <c r="GF1244" s="37"/>
      <c r="GG1244" s="37"/>
      <c r="GH1244" s="37"/>
      <c r="GI1244" s="37"/>
      <c r="GJ1244" s="37"/>
      <c r="GK1244" s="37"/>
      <c r="GL1244" s="37"/>
      <c r="GM1244" s="37"/>
      <c r="GN1244" s="37"/>
      <c r="GO1244" s="37"/>
      <c r="GP1244" s="37"/>
      <c r="GQ1244" s="37"/>
      <c r="GR1244" s="37"/>
      <c r="GS1244" s="37"/>
      <c r="GT1244" s="37"/>
      <c r="GU1244" s="37"/>
      <c r="GV1244" s="37"/>
      <c r="GW1244" s="37"/>
      <c r="GX1244" s="37"/>
      <c r="GY1244" s="37"/>
      <c r="GZ1244" s="37"/>
      <c r="HA1244" s="37"/>
    </row>
    <row r="1245" spans="1:209" s="39" customFormat="1" x14ac:dyDescent="0.25">
      <c r="A1245" s="50"/>
      <c r="B1245" s="124"/>
      <c r="C1245" s="125"/>
      <c r="D1245" s="20"/>
      <c r="E1245" s="20"/>
      <c r="F1245" s="20"/>
      <c r="G1245" s="37"/>
      <c r="H1245" s="37"/>
      <c r="I1245" s="37"/>
      <c r="J1245" s="37"/>
      <c r="K1245" s="37"/>
      <c r="L1245" s="37"/>
      <c r="M1245" s="37"/>
      <c r="N1245" s="37"/>
      <c r="O1245" s="37"/>
      <c r="P1245" s="37"/>
      <c r="Q1245" s="37"/>
      <c r="R1245" s="37"/>
      <c r="S1245" s="37"/>
      <c r="T1245" s="37"/>
      <c r="U1245" s="37"/>
      <c r="V1245" s="37"/>
      <c r="W1245" s="37"/>
      <c r="X1245" s="37"/>
      <c r="Y1245" s="37"/>
      <c r="Z1245" s="37"/>
      <c r="AA1245" s="37"/>
      <c r="AB1245" s="37"/>
      <c r="AC1245" s="37"/>
      <c r="AD1245" s="37"/>
      <c r="AE1245" s="37"/>
      <c r="AF1245" s="37"/>
      <c r="AG1245" s="37"/>
      <c r="AH1245" s="37"/>
      <c r="AI1245" s="37"/>
      <c r="AJ1245" s="37"/>
      <c r="AK1245" s="37"/>
      <c r="AL1245" s="37"/>
      <c r="AM1245" s="37"/>
      <c r="AN1245" s="37"/>
      <c r="AO1245" s="37"/>
      <c r="AP1245" s="37"/>
      <c r="AQ1245" s="37"/>
      <c r="AR1245" s="37"/>
      <c r="AS1245" s="37"/>
      <c r="AT1245" s="37"/>
      <c r="AU1245" s="37"/>
      <c r="AV1245" s="37"/>
      <c r="AW1245" s="37"/>
      <c r="AX1245" s="37"/>
      <c r="AY1245" s="37"/>
      <c r="AZ1245" s="37"/>
      <c r="BA1245" s="37"/>
      <c r="BB1245" s="37"/>
      <c r="BC1245" s="37"/>
      <c r="BD1245" s="37"/>
      <c r="BE1245" s="37"/>
      <c r="BF1245" s="37"/>
      <c r="BG1245" s="37"/>
      <c r="BH1245" s="37"/>
      <c r="BI1245" s="37"/>
      <c r="BJ1245" s="37"/>
      <c r="BK1245" s="37"/>
      <c r="BL1245" s="37"/>
      <c r="BM1245" s="37"/>
      <c r="BN1245" s="37"/>
      <c r="BO1245" s="37"/>
      <c r="BP1245" s="37"/>
      <c r="BQ1245" s="37"/>
      <c r="BR1245" s="37"/>
      <c r="BS1245" s="37"/>
      <c r="BT1245" s="37"/>
      <c r="BU1245" s="37"/>
      <c r="BV1245" s="37"/>
      <c r="BW1245" s="37"/>
      <c r="BX1245" s="37"/>
      <c r="BY1245" s="37"/>
      <c r="BZ1245" s="37"/>
      <c r="CA1245" s="37"/>
      <c r="CB1245" s="37"/>
      <c r="CC1245" s="37"/>
      <c r="CD1245" s="37"/>
      <c r="CE1245" s="37"/>
      <c r="CF1245" s="37"/>
      <c r="CG1245" s="37"/>
      <c r="CH1245" s="37"/>
      <c r="CI1245" s="37"/>
      <c r="CJ1245" s="37"/>
      <c r="CK1245" s="37"/>
      <c r="CL1245" s="37"/>
      <c r="CM1245" s="37"/>
      <c r="CN1245" s="37"/>
      <c r="CO1245" s="37"/>
      <c r="CP1245" s="37"/>
      <c r="CQ1245" s="37"/>
      <c r="CR1245" s="37"/>
      <c r="CS1245" s="37"/>
      <c r="CT1245" s="37"/>
      <c r="CU1245" s="37"/>
      <c r="CV1245" s="37"/>
      <c r="CW1245" s="37"/>
      <c r="CX1245" s="37"/>
      <c r="CY1245" s="37"/>
      <c r="CZ1245" s="37"/>
      <c r="DA1245" s="37"/>
      <c r="DB1245" s="37"/>
      <c r="DC1245" s="37"/>
      <c r="DD1245" s="37"/>
      <c r="DE1245" s="37"/>
      <c r="DF1245" s="37"/>
      <c r="DG1245" s="37"/>
      <c r="DH1245" s="37"/>
      <c r="DI1245" s="37"/>
      <c r="DJ1245" s="37"/>
      <c r="DK1245" s="37"/>
      <c r="DL1245" s="37"/>
      <c r="DM1245" s="37"/>
      <c r="DN1245" s="37"/>
      <c r="DO1245" s="37"/>
      <c r="DP1245" s="37"/>
      <c r="DQ1245" s="37"/>
      <c r="DR1245" s="37"/>
      <c r="DS1245" s="37"/>
      <c r="DT1245" s="37"/>
      <c r="DU1245" s="37"/>
      <c r="DV1245" s="37"/>
      <c r="DW1245" s="37"/>
      <c r="DX1245" s="37"/>
      <c r="DY1245" s="37"/>
      <c r="DZ1245" s="37"/>
      <c r="EA1245" s="37"/>
      <c r="EB1245" s="37"/>
      <c r="EC1245" s="37"/>
      <c r="ED1245" s="37"/>
      <c r="EE1245" s="37"/>
      <c r="EF1245" s="37"/>
      <c r="EG1245" s="37"/>
      <c r="EH1245" s="37"/>
      <c r="EI1245" s="37"/>
      <c r="EJ1245" s="37"/>
      <c r="EK1245" s="37"/>
      <c r="EL1245" s="37"/>
      <c r="EM1245" s="37"/>
      <c r="EN1245" s="37"/>
      <c r="EO1245" s="37"/>
      <c r="EP1245" s="37"/>
      <c r="EQ1245" s="37"/>
      <c r="ER1245" s="37"/>
      <c r="ES1245" s="37"/>
      <c r="ET1245" s="37"/>
      <c r="EU1245" s="37"/>
      <c r="EV1245" s="37"/>
      <c r="EW1245" s="37"/>
      <c r="EX1245" s="37"/>
      <c r="EY1245" s="37"/>
      <c r="EZ1245" s="37"/>
      <c r="FA1245" s="37"/>
      <c r="FB1245" s="37"/>
      <c r="FC1245" s="37"/>
      <c r="FD1245" s="37"/>
      <c r="FE1245" s="37"/>
      <c r="FF1245" s="37"/>
      <c r="FG1245" s="37"/>
      <c r="FH1245" s="37"/>
      <c r="FI1245" s="37"/>
      <c r="FJ1245" s="37"/>
      <c r="FK1245" s="37"/>
      <c r="FL1245" s="37"/>
      <c r="FM1245" s="37"/>
      <c r="FN1245" s="37"/>
      <c r="FO1245" s="37"/>
      <c r="FP1245" s="37"/>
      <c r="FQ1245" s="37"/>
      <c r="FR1245" s="37"/>
      <c r="FS1245" s="37"/>
      <c r="FT1245" s="37"/>
      <c r="FU1245" s="37"/>
      <c r="FV1245" s="37"/>
      <c r="FW1245" s="37"/>
      <c r="FX1245" s="37"/>
      <c r="FY1245" s="37"/>
      <c r="FZ1245" s="37"/>
      <c r="GA1245" s="37"/>
      <c r="GB1245" s="37"/>
      <c r="GC1245" s="37"/>
      <c r="GD1245" s="37"/>
      <c r="GE1245" s="37"/>
      <c r="GF1245" s="37"/>
      <c r="GG1245" s="37"/>
      <c r="GH1245" s="37"/>
      <c r="GI1245" s="37"/>
      <c r="GJ1245" s="37"/>
      <c r="GK1245" s="37"/>
      <c r="GL1245" s="37"/>
      <c r="GM1245" s="37"/>
      <c r="GN1245" s="37"/>
      <c r="GO1245" s="37"/>
      <c r="GP1245" s="37"/>
      <c r="GQ1245" s="37"/>
      <c r="GR1245" s="37"/>
      <c r="GS1245" s="37"/>
      <c r="GT1245" s="37"/>
      <c r="GU1245" s="37"/>
      <c r="GV1245" s="37"/>
      <c r="GW1245" s="37"/>
      <c r="GX1245" s="37"/>
      <c r="GY1245" s="37"/>
      <c r="GZ1245" s="37"/>
      <c r="HA1245" s="37"/>
    </row>
    <row r="1246" spans="1:209" s="39" customFormat="1" x14ac:dyDescent="0.25">
      <c r="A1246" s="50"/>
      <c r="B1246" s="124"/>
      <c r="C1246" s="125"/>
      <c r="D1246" s="20"/>
      <c r="E1246" s="20"/>
      <c r="F1246" s="20"/>
      <c r="G1246" s="37"/>
      <c r="H1246" s="37"/>
      <c r="I1246" s="37"/>
      <c r="J1246" s="37"/>
      <c r="K1246" s="37"/>
      <c r="L1246" s="37"/>
      <c r="M1246" s="37"/>
      <c r="N1246" s="37"/>
      <c r="O1246" s="37"/>
      <c r="P1246" s="37"/>
      <c r="Q1246" s="37"/>
      <c r="R1246" s="37"/>
      <c r="S1246" s="37"/>
      <c r="T1246" s="37"/>
      <c r="U1246" s="37"/>
      <c r="V1246" s="37"/>
      <c r="W1246" s="37"/>
      <c r="X1246" s="37"/>
      <c r="Y1246" s="37"/>
      <c r="Z1246" s="37"/>
      <c r="AA1246" s="37"/>
      <c r="AB1246" s="37"/>
      <c r="AC1246" s="37"/>
      <c r="AD1246" s="37"/>
      <c r="AE1246" s="37"/>
      <c r="AF1246" s="37"/>
      <c r="AG1246" s="37"/>
      <c r="AH1246" s="37"/>
      <c r="AI1246" s="37"/>
      <c r="AJ1246" s="37"/>
      <c r="AK1246" s="37"/>
      <c r="AL1246" s="37"/>
      <c r="AM1246" s="37"/>
      <c r="AN1246" s="37"/>
      <c r="AO1246" s="37"/>
      <c r="AP1246" s="37"/>
      <c r="AQ1246" s="37"/>
      <c r="AR1246" s="37"/>
      <c r="AS1246" s="37"/>
      <c r="AT1246" s="37"/>
      <c r="AU1246" s="37"/>
      <c r="AV1246" s="37"/>
      <c r="AW1246" s="37"/>
      <c r="AX1246" s="37"/>
      <c r="AY1246" s="37"/>
      <c r="AZ1246" s="37"/>
      <c r="BA1246" s="37"/>
      <c r="BB1246" s="37"/>
      <c r="BC1246" s="37"/>
      <c r="BD1246" s="37"/>
      <c r="BE1246" s="37"/>
      <c r="BF1246" s="37"/>
      <c r="BG1246" s="37"/>
      <c r="BH1246" s="37"/>
      <c r="BI1246" s="37"/>
      <c r="BJ1246" s="37"/>
      <c r="BK1246" s="37"/>
      <c r="BL1246" s="37"/>
      <c r="BM1246" s="37"/>
      <c r="BN1246" s="37"/>
      <c r="BO1246" s="37"/>
      <c r="BP1246" s="37"/>
      <c r="BQ1246" s="37"/>
      <c r="BR1246" s="37"/>
      <c r="BS1246" s="37"/>
      <c r="BT1246" s="37"/>
      <c r="BU1246" s="37"/>
      <c r="BV1246" s="37"/>
      <c r="BW1246" s="37"/>
      <c r="BX1246" s="37"/>
      <c r="BY1246" s="37"/>
      <c r="BZ1246" s="37"/>
      <c r="CA1246" s="37"/>
      <c r="CB1246" s="37"/>
      <c r="CC1246" s="37"/>
      <c r="CD1246" s="37"/>
      <c r="CE1246" s="37"/>
      <c r="CF1246" s="37"/>
      <c r="CG1246" s="37"/>
      <c r="CH1246" s="37"/>
      <c r="CI1246" s="37"/>
      <c r="CJ1246" s="37"/>
      <c r="CK1246" s="37"/>
      <c r="CL1246" s="37"/>
      <c r="CM1246" s="37"/>
      <c r="CN1246" s="37"/>
      <c r="CO1246" s="37"/>
      <c r="CP1246" s="37"/>
      <c r="CQ1246" s="37"/>
      <c r="CR1246" s="37"/>
      <c r="CS1246" s="37"/>
      <c r="CT1246" s="37"/>
      <c r="CU1246" s="37"/>
      <c r="CV1246" s="37"/>
      <c r="CW1246" s="37"/>
      <c r="CX1246" s="37"/>
      <c r="CY1246" s="37"/>
      <c r="CZ1246" s="37"/>
      <c r="DA1246" s="37"/>
      <c r="DB1246" s="37"/>
      <c r="DC1246" s="37"/>
      <c r="DD1246" s="37"/>
      <c r="DE1246" s="37"/>
      <c r="DF1246" s="37"/>
      <c r="DG1246" s="37"/>
      <c r="DH1246" s="37"/>
      <c r="DI1246" s="37"/>
      <c r="DJ1246" s="37"/>
      <c r="DK1246" s="37"/>
      <c r="DL1246" s="37"/>
      <c r="DM1246" s="37"/>
      <c r="DN1246" s="37"/>
      <c r="DO1246" s="37"/>
      <c r="DP1246" s="37"/>
      <c r="DQ1246" s="37"/>
      <c r="DR1246" s="37"/>
      <c r="DS1246" s="37"/>
      <c r="DT1246" s="37"/>
      <c r="DU1246" s="37"/>
      <c r="DV1246" s="37"/>
      <c r="DW1246" s="37"/>
      <c r="DX1246" s="37"/>
      <c r="DY1246" s="37"/>
      <c r="DZ1246" s="37"/>
      <c r="EA1246" s="37"/>
      <c r="EB1246" s="37"/>
      <c r="EC1246" s="37"/>
      <c r="ED1246" s="37"/>
      <c r="EE1246" s="37"/>
      <c r="EF1246" s="37"/>
      <c r="EG1246" s="37"/>
      <c r="EH1246" s="37"/>
      <c r="EI1246" s="37"/>
      <c r="EJ1246" s="37"/>
      <c r="EK1246" s="37"/>
      <c r="EL1246" s="37"/>
      <c r="EM1246" s="37"/>
      <c r="EN1246" s="37"/>
      <c r="EO1246" s="37"/>
      <c r="EP1246" s="37"/>
      <c r="EQ1246" s="37"/>
      <c r="ER1246" s="37"/>
      <c r="ES1246" s="37"/>
      <c r="ET1246" s="37"/>
      <c r="EU1246" s="37"/>
      <c r="EV1246" s="37"/>
      <c r="EW1246" s="37"/>
      <c r="EX1246" s="37"/>
      <c r="EY1246" s="37"/>
      <c r="EZ1246" s="37"/>
      <c r="FA1246" s="37"/>
      <c r="FB1246" s="37"/>
      <c r="FC1246" s="37"/>
      <c r="FD1246" s="37"/>
      <c r="FE1246" s="37"/>
      <c r="FF1246" s="37"/>
      <c r="FG1246" s="37"/>
      <c r="FH1246" s="37"/>
      <c r="FI1246" s="37"/>
      <c r="FJ1246" s="37"/>
      <c r="FK1246" s="37"/>
      <c r="FL1246" s="37"/>
      <c r="FM1246" s="37"/>
      <c r="FN1246" s="37"/>
      <c r="FO1246" s="37"/>
      <c r="FP1246" s="37"/>
      <c r="FQ1246" s="37"/>
      <c r="FR1246" s="37"/>
      <c r="FS1246" s="37"/>
      <c r="FT1246" s="37"/>
      <c r="FU1246" s="37"/>
      <c r="FV1246" s="37"/>
      <c r="FW1246" s="37"/>
      <c r="FX1246" s="37"/>
      <c r="FY1246" s="37"/>
      <c r="FZ1246" s="37"/>
      <c r="GA1246" s="37"/>
      <c r="GB1246" s="37"/>
      <c r="GC1246" s="37"/>
      <c r="GD1246" s="37"/>
      <c r="GE1246" s="37"/>
      <c r="GF1246" s="37"/>
      <c r="GG1246" s="37"/>
      <c r="GH1246" s="37"/>
      <c r="GI1246" s="37"/>
      <c r="GJ1246" s="37"/>
      <c r="GK1246" s="37"/>
      <c r="GL1246" s="37"/>
      <c r="GM1246" s="37"/>
      <c r="GN1246" s="37"/>
      <c r="GO1246" s="37"/>
      <c r="GP1246" s="37"/>
      <c r="GQ1246" s="37"/>
      <c r="GR1246" s="37"/>
      <c r="GS1246" s="37"/>
      <c r="GT1246" s="37"/>
      <c r="GU1246" s="37"/>
      <c r="GV1246" s="37"/>
      <c r="GW1246" s="37"/>
      <c r="GX1246" s="37"/>
      <c r="GY1246" s="37"/>
      <c r="GZ1246" s="37"/>
      <c r="HA1246" s="37"/>
    </row>
    <row r="1247" spans="1:209" s="39" customFormat="1" x14ac:dyDescent="0.25">
      <c r="A1247" s="50"/>
      <c r="B1247" s="124"/>
      <c r="C1247" s="125"/>
      <c r="D1247" s="20"/>
      <c r="E1247" s="20"/>
      <c r="F1247" s="20"/>
      <c r="G1247" s="37"/>
      <c r="H1247" s="37"/>
      <c r="I1247" s="37"/>
      <c r="J1247" s="37"/>
      <c r="K1247" s="37"/>
      <c r="L1247" s="37"/>
      <c r="M1247" s="37"/>
      <c r="N1247" s="37"/>
      <c r="O1247" s="37"/>
      <c r="P1247" s="37"/>
      <c r="Q1247" s="37"/>
      <c r="R1247" s="37"/>
      <c r="S1247" s="37"/>
      <c r="T1247" s="37"/>
      <c r="U1247" s="37"/>
      <c r="V1247" s="37"/>
      <c r="W1247" s="37"/>
      <c r="X1247" s="37"/>
      <c r="Y1247" s="37"/>
      <c r="Z1247" s="37"/>
      <c r="AA1247" s="37"/>
      <c r="AB1247" s="37"/>
      <c r="AC1247" s="37"/>
      <c r="AD1247" s="37"/>
      <c r="AE1247" s="37"/>
      <c r="AF1247" s="37"/>
      <c r="AG1247" s="37"/>
      <c r="AH1247" s="37"/>
      <c r="AI1247" s="37"/>
      <c r="AJ1247" s="37"/>
      <c r="AK1247" s="37"/>
      <c r="AL1247" s="37"/>
      <c r="AM1247" s="37"/>
      <c r="AN1247" s="37"/>
      <c r="AO1247" s="37"/>
      <c r="AP1247" s="37"/>
      <c r="AQ1247" s="37"/>
      <c r="AR1247" s="37"/>
      <c r="AS1247" s="37"/>
      <c r="AT1247" s="37"/>
      <c r="AU1247" s="37"/>
      <c r="AV1247" s="37"/>
      <c r="AW1247" s="37"/>
      <c r="AX1247" s="37"/>
      <c r="AY1247" s="37"/>
      <c r="AZ1247" s="37"/>
      <c r="BA1247" s="37"/>
      <c r="BB1247" s="37"/>
      <c r="BC1247" s="37"/>
      <c r="BD1247" s="37"/>
      <c r="BE1247" s="37"/>
      <c r="BF1247" s="37"/>
      <c r="BG1247" s="37"/>
      <c r="BH1247" s="37"/>
      <c r="BI1247" s="37"/>
      <c r="BJ1247" s="37"/>
      <c r="BK1247" s="37"/>
      <c r="BL1247" s="37"/>
      <c r="BM1247" s="37"/>
      <c r="BN1247" s="37"/>
      <c r="BO1247" s="37"/>
      <c r="BP1247" s="37"/>
      <c r="BQ1247" s="37"/>
      <c r="BR1247" s="37"/>
      <c r="BS1247" s="37"/>
      <c r="BT1247" s="37"/>
      <c r="BU1247" s="37"/>
      <c r="BV1247" s="37"/>
      <c r="BW1247" s="37"/>
      <c r="BX1247" s="37"/>
      <c r="BY1247" s="37"/>
      <c r="BZ1247" s="37"/>
      <c r="CA1247" s="37"/>
      <c r="CB1247" s="37"/>
      <c r="CC1247" s="37"/>
      <c r="CD1247" s="37"/>
      <c r="CE1247" s="37"/>
      <c r="CF1247" s="37"/>
      <c r="CG1247" s="37"/>
      <c r="CH1247" s="37"/>
      <c r="CI1247" s="37"/>
      <c r="CJ1247" s="37"/>
      <c r="CK1247" s="37"/>
      <c r="CL1247" s="37"/>
      <c r="CM1247" s="37"/>
      <c r="CN1247" s="37"/>
      <c r="CO1247" s="37"/>
      <c r="CP1247" s="37"/>
      <c r="CQ1247" s="37"/>
      <c r="CR1247" s="37"/>
      <c r="CS1247" s="37"/>
      <c r="CT1247" s="37"/>
      <c r="CU1247" s="37"/>
      <c r="CV1247" s="37"/>
      <c r="CW1247" s="37"/>
      <c r="CX1247" s="37"/>
      <c r="CY1247" s="37"/>
      <c r="CZ1247" s="37"/>
      <c r="DA1247" s="37"/>
      <c r="DB1247" s="37"/>
      <c r="DC1247" s="37"/>
      <c r="DD1247" s="37"/>
      <c r="DE1247" s="37"/>
      <c r="DF1247" s="37"/>
      <c r="DG1247" s="37"/>
      <c r="DH1247" s="37"/>
      <c r="DI1247" s="37"/>
      <c r="DJ1247" s="37"/>
      <c r="DK1247" s="37"/>
      <c r="DL1247" s="37"/>
      <c r="DM1247" s="37"/>
      <c r="DN1247" s="37"/>
      <c r="DO1247" s="37"/>
      <c r="DP1247" s="37"/>
      <c r="DQ1247" s="37"/>
      <c r="DR1247" s="37"/>
      <c r="DS1247" s="37"/>
      <c r="DT1247" s="37"/>
      <c r="DU1247" s="37"/>
      <c r="DV1247" s="37"/>
      <c r="DW1247" s="37"/>
      <c r="DX1247" s="37"/>
      <c r="DY1247" s="37"/>
      <c r="DZ1247" s="37"/>
      <c r="EA1247" s="37"/>
      <c r="EB1247" s="37"/>
      <c r="EC1247" s="37"/>
      <c r="ED1247" s="37"/>
      <c r="EE1247" s="37"/>
      <c r="EF1247" s="37"/>
      <c r="EG1247" s="37"/>
      <c r="EH1247" s="37"/>
      <c r="EI1247" s="37"/>
      <c r="EJ1247" s="37"/>
      <c r="EK1247" s="37"/>
      <c r="EL1247" s="37"/>
      <c r="EM1247" s="37"/>
      <c r="EN1247" s="37"/>
      <c r="EO1247" s="37"/>
      <c r="EP1247" s="37"/>
      <c r="EQ1247" s="37"/>
      <c r="ER1247" s="37"/>
      <c r="ES1247" s="37"/>
      <c r="ET1247" s="37"/>
      <c r="EU1247" s="37"/>
      <c r="EV1247" s="37"/>
      <c r="EW1247" s="37"/>
      <c r="EX1247" s="37"/>
      <c r="EY1247" s="37"/>
      <c r="EZ1247" s="37"/>
      <c r="FA1247" s="37"/>
      <c r="FB1247" s="37"/>
      <c r="FC1247" s="37"/>
      <c r="FD1247" s="37"/>
      <c r="FE1247" s="37"/>
      <c r="FF1247" s="37"/>
      <c r="FG1247" s="37"/>
      <c r="FH1247" s="37"/>
      <c r="FI1247" s="37"/>
      <c r="FJ1247" s="37"/>
      <c r="FK1247" s="37"/>
      <c r="FL1247" s="37"/>
      <c r="FM1247" s="37"/>
      <c r="FN1247" s="37"/>
      <c r="FO1247" s="37"/>
      <c r="FP1247" s="37"/>
      <c r="FQ1247" s="37"/>
      <c r="FR1247" s="37"/>
      <c r="FS1247" s="37"/>
      <c r="FT1247" s="37"/>
      <c r="FU1247" s="37"/>
      <c r="FV1247" s="37"/>
      <c r="FW1247" s="37"/>
      <c r="FX1247" s="37"/>
      <c r="FY1247" s="37"/>
      <c r="FZ1247" s="37"/>
      <c r="GA1247" s="37"/>
      <c r="GB1247" s="37"/>
      <c r="GC1247" s="37"/>
      <c r="GD1247" s="37"/>
      <c r="GE1247" s="37"/>
      <c r="GF1247" s="37"/>
      <c r="GG1247" s="37"/>
      <c r="GH1247" s="37"/>
      <c r="GI1247" s="37"/>
      <c r="GJ1247" s="37"/>
      <c r="GK1247" s="37"/>
      <c r="GL1247" s="37"/>
      <c r="GM1247" s="37"/>
      <c r="GN1247" s="37"/>
      <c r="GO1247" s="37"/>
      <c r="GP1247" s="37"/>
      <c r="GQ1247" s="37"/>
      <c r="GR1247" s="37"/>
      <c r="GS1247" s="37"/>
      <c r="GT1247" s="37"/>
      <c r="GU1247" s="37"/>
      <c r="GV1247" s="37"/>
      <c r="GW1247" s="37"/>
      <c r="GX1247" s="37"/>
      <c r="GY1247" s="37"/>
      <c r="GZ1247" s="37"/>
      <c r="HA1247" s="37"/>
    </row>
    <row r="1248" spans="1:209" s="39" customFormat="1" x14ac:dyDescent="0.25">
      <c r="A1248" s="50"/>
      <c r="B1248" s="124"/>
      <c r="C1248" s="125"/>
      <c r="D1248" s="20"/>
      <c r="E1248" s="20"/>
      <c r="F1248" s="20"/>
      <c r="G1248" s="37"/>
      <c r="H1248" s="37"/>
      <c r="I1248" s="37"/>
      <c r="J1248" s="37"/>
      <c r="K1248" s="37"/>
      <c r="L1248" s="37"/>
      <c r="M1248" s="37"/>
      <c r="N1248" s="37"/>
      <c r="O1248" s="37"/>
      <c r="P1248" s="37"/>
      <c r="Q1248" s="37"/>
      <c r="R1248" s="37"/>
      <c r="S1248" s="37"/>
      <c r="T1248" s="37"/>
      <c r="U1248" s="37"/>
      <c r="V1248" s="37"/>
      <c r="W1248" s="37"/>
      <c r="X1248" s="37"/>
      <c r="Y1248" s="37"/>
      <c r="Z1248" s="37"/>
      <c r="AA1248" s="37"/>
      <c r="AB1248" s="37"/>
      <c r="AC1248" s="37"/>
      <c r="AD1248" s="37"/>
      <c r="AE1248" s="37"/>
      <c r="AF1248" s="37"/>
      <c r="AG1248" s="37"/>
      <c r="AH1248" s="37"/>
      <c r="AI1248" s="37"/>
      <c r="AJ1248" s="37"/>
      <c r="AK1248" s="37"/>
      <c r="AL1248" s="37"/>
      <c r="AM1248" s="37"/>
      <c r="AN1248" s="37"/>
      <c r="AO1248" s="37"/>
      <c r="AP1248" s="37"/>
      <c r="AQ1248" s="37"/>
      <c r="AR1248" s="37"/>
      <c r="AS1248" s="37"/>
      <c r="AT1248" s="37"/>
      <c r="AU1248" s="37"/>
      <c r="AV1248" s="37"/>
      <c r="AW1248" s="37"/>
      <c r="AX1248" s="37"/>
      <c r="AY1248" s="37"/>
      <c r="AZ1248" s="37"/>
      <c r="BA1248" s="37"/>
      <c r="BB1248" s="37"/>
      <c r="BC1248" s="37"/>
      <c r="BD1248" s="37"/>
      <c r="BE1248" s="37"/>
      <c r="BF1248" s="37"/>
      <c r="BG1248" s="37"/>
      <c r="BH1248" s="37"/>
      <c r="BI1248" s="37"/>
      <c r="BJ1248" s="37"/>
      <c r="BK1248" s="37"/>
      <c r="BL1248" s="37"/>
      <c r="BM1248" s="37"/>
      <c r="BN1248" s="37"/>
      <c r="BO1248" s="37"/>
      <c r="BP1248" s="37"/>
      <c r="BQ1248" s="37"/>
      <c r="BR1248" s="37"/>
      <c r="BS1248" s="37"/>
      <c r="BT1248" s="37"/>
      <c r="BU1248" s="37"/>
      <c r="BV1248" s="37"/>
      <c r="BW1248" s="37"/>
      <c r="BX1248" s="37"/>
      <c r="BY1248" s="37"/>
      <c r="BZ1248" s="37"/>
      <c r="CA1248" s="37"/>
      <c r="CB1248" s="37"/>
      <c r="CC1248" s="37"/>
      <c r="CD1248" s="37"/>
      <c r="CE1248" s="37"/>
      <c r="CF1248" s="37"/>
      <c r="CG1248" s="37"/>
      <c r="CH1248" s="37"/>
      <c r="CI1248" s="37"/>
      <c r="CJ1248" s="37"/>
      <c r="CK1248" s="37"/>
      <c r="CL1248" s="37"/>
      <c r="CM1248" s="37"/>
      <c r="CN1248" s="37"/>
      <c r="CO1248" s="37"/>
      <c r="CP1248" s="37"/>
      <c r="CQ1248" s="37"/>
      <c r="CR1248" s="37"/>
      <c r="CS1248" s="37"/>
      <c r="CT1248" s="37"/>
      <c r="CU1248" s="37"/>
      <c r="CV1248" s="37"/>
      <c r="CW1248" s="37"/>
      <c r="CX1248" s="37"/>
      <c r="CY1248" s="37"/>
      <c r="CZ1248" s="37"/>
      <c r="DA1248" s="37"/>
      <c r="DB1248" s="37"/>
      <c r="DC1248" s="37"/>
      <c r="DD1248" s="37"/>
      <c r="DE1248" s="37"/>
      <c r="DF1248" s="37"/>
      <c r="DG1248" s="37"/>
      <c r="DH1248" s="37"/>
      <c r="DI1248" s="37"/>
      <c r="DJ1248" s="37"/>
      <c r="DK1248" s="37"/>
      <c r="DL1248" s="37"/>
      <c r="DM1248" s="37"/>
      <c r="DN1248" s="37"/>
      <c r="DO1248" s="37"/>
      <c r="DP1248" s="37"/>
      <c r="DQ1248" s="37"/>
      <c r="DR1248" s="37"/>
      <c r="DS1248" s="37"/>
      <c r="DT1248" s="37"/>
      <c r="DU1248" s="37"/>
      <c r="DV1248" s="37"/>
      <c r="DW1248" s="37"/>
      <c r="DX1248" s="37"/>
      <c r="DY1248" s="37"/>
      <c r="DZ1248" s="37"/>
      <c r="EA1248" s="37"/>
      <c r="EB1248" s="37"/>
      <c r="EC1248" s="37"/>
      <c r="ED1248" s="37"/>
      <c r="EE1248" s="37"/>
      <c r="EF1248" s="37"/>
      <c r="EG1248" s="37"/>
      <c r="EH1248" s="37"/>
      <c r="EI1248" s="37"/>
      <c r="EJ1248" s="37"/>
      <c r="EK1248" s="37"/>
      <c r="EL1248" s="37"/>
      <c r="EM1248" s="37"/>
      <c r="EN1248" s="37"/>
      <c r="EO1248" s="37"/>
      <c r="EP1248" s="37"/>
      <c r="EQ1248" s="37"/>
      <c r="ER1248" s="37"/>
      <c r="ES1248" s="37"/>
      <c r="ET1248" s="37"/>
      <c r="EU1248" s="37"/>
      <c r="EV1248" s="37"/>
      <c r="EW1248" s="37"/>
      <c r="EX1248" s="37"/>
      <c r="EY1248" s="37"/>
      <c r="EZ1248" s="37"/>
      <c r="FA1248" s="37"/>
      <c r="FB1248" s="37"/>
      <c r="FC1248" s="37"/>
      <c r="FD1248" s="37"/>
      <c r="FE1248" s="37"/>
      <c r="FF1248" s="37"/>
      <c r="FG1248" s="37"/>
      <c r="FH1248" s="37"/>
      <c r="FI1248" s="37"/>
      <c r="FJ1248" s="37"/>
      <c r="FK1248" s="37"/>
      <c r="FL1248" s="37"/>
      <c r="FM1248" s="37"/>
      <c r="FN1248" s="37"/>
      <c r="FO1248" s="37"/>
      <c r="FP1248" s="37"/>
      <c r="FQ1248" s="37"/>
      <c r="FR1248" s="37"/>
      <c r="FS1248" s="37"/>
      <c r="FT1248" s="37"/>
      <c r="FU1248" s="37"/>
      <c r="FV1248" s="37"/>
      <c r="FW1248" s="37"/>
      <c r="FX1248" s="37"/>
      <c r="FY1248" s="37"/>
      <c r="FZ1248" s="37"/>
      <c r="GA1248" s="37"/>
      <c r="GB1248" s="37"/>
      <c r="GC1248" s="37"/>
      <c r="GD1248" s="37"/>
      <c r="GE1248" s="37"/>
      <c r="GF1248" s="37"/>
      <c r="GG1248" s="37"/>
      <c r="GH1248" s="37"/>
      <c r="GI1248" s="37"/>
      <c r="GJ1248" s="37"/>
      <c r="GK1248" s="37"/>
      <c r="GL1248" s="37"/>
      <c r="GM1248" s="37"/>
      <c r="GN1248" s="37"/>
      <c r="GO1248" s="37"/>
      <c r="GP1248" s="37"/>
      <c r="GQ1248" s="37"/>
      <c r="GR1248" s="37"/>
      <c r="GS1248" s="37"/>
      <c r="GT1248" s="37"/>
      <c r="GU1248" s="37"/>
      <c r="GV1248" s="37"/>
      <c r="GW1248" s="37"/>
      <c r="GX1248" s="37"/>
      <c r="GY1248" s="37"/>
      <c r="GZ1248" s="37"/>
      <c r="HA1248" s="37"/>
    </row>
    <row r="1249" spans="1:209" s="39" customFormat="1" x14ac:dyDescent="0.25">
      <c r="A1249" s="50"/>
      <c r="B1249" s="124"/>
      <c r="C1249" s="125"/>
      <c r="D1249" s="20"/>
      <c r="E1249" s="20"/>
      <c r="F1249" s="20"/>
      <c r="G1249" s="37"/>
      <c r="H1249" s="37"/>
      <c r="I1249" s="37"/>
      <c r="J1249" s="37"/>
      <c r="K1249" s="37"/>
      <c r="L1249" s="37"/>
      <c r="M1249" s="37"/>
      <c r="N1249" s="37"/>
      <c r="O1249" s="37"/>
      <c r="P1249" s="37"/>
      <c r="Q1249" s="37"/>
      <c r="R1249" s="37"/>
      <c r="S1249" s="37"/>
      <c r="T1249" s="37"/>
      <c r="U1249" s="37"/>
      <c r="V1249" s="37"/>
      <c r="W1249" s="37"/>
      <c r="X1249" s="37"/>
      <c r="Y1249" s="37"/>
      <c r="Z1249" s="37"/>
      <c r="AA1249" s="37"/>
      <c r="AB1249" s="37"/>
      <c r="AC1249" s="37"/>
      <c r="AD1249" s="37"/>
      <c r="AE1249" s="37"/>
      <c r="AF1249" s="37"/>
      <c r="AG1249" s="37"/>
      <c r="AH1249" s="37"/>
      <c r="AI1249" s="37"/>
      <c r="AJ1249" s="37"/>
      <c r="AK1249" s="37"/>
      <c r="AL1249" s="37"/>
      <c r="AM1249" s="37"/>
      <c r="AN1249" s="37"/>
      <c r="AO1249" s="37"/>
      <c r="AP1249" s="37"/>
      <c r="AQ1249" s="37"/>
      <c r="AR1249" s="37"/>
      <c r="AS1249" s="37"/>
      <c r="AT1249" s="37"/>
      <c r="AU1249" s="37"/>
      <c r="AV1249" s="37"/>
      <c r="AW1249" s="37"/>
      <c r="AX1249" s="37"/>
      <c r="AY1249" s="37"/>
      <c r="AZ1249" s="37"/>
      <c r="BA1249" s="37"/>
      <c r="BB1249" s="37"/>
      <c r="BC1249" s="37"/>
      <c r="BD1249" s="37"/>
      <c r="BE1249" s="37"/>
      <c r="BF1249" s="37"/>
      <c r="BG1249" s="37"/>
      <c r="BH1249" s="37"/>
      <c r="BI1249" s="37"/>
      <c r="BJ1249" s="37"/>
      <c r="BK1249" s="37"/>
      <c r="BL1249" s="37"/>
      <c r="BM1249" s="37"/>
      <c r="BN1249" s="37"/>
      <c r="BO1249" s="37"/>
      <c r="BP1249" s="37"/>
      <c r="BQ1249" s="37"/>
      <c r="BR1249" s="37"/>
      <c r="BS1249" s="37"/>
      <c r="BT1249" s="37"/>
      <c r="BU1249" s="37"/>
      <c r="BV1249" s="37"/>
      <c r="BW1249" s="37"/>
      <c r="BX1249" s="37"/>
      <c r="BY1249" s="37"/>
      <c r="BZ1249" s="37"/>
      <c r="CA1249" s="37"/>
      <c r="CB1249" s="37"/>
      <c r="CC1249" s="37"/>
      <c r="CD1249" s="37"/>
      <c r="CE1249" s="37"/>
      <c r="CF1249" s="37"/>
      <c r="CG1249" s="37"/>
      <c r="CH1249" s="37"/>
      <c r="CI1249" s="37"/>
      <c r="CJ1249" s="37"/>
      <c r="CK1249" s="37"/>
      <c r="CL1249" s="37"/>
      <c r="CM1249" s="37"/>
      <c r="CN1249" s="37"/>
      <c r="CO1249" s="37"/>
      <c r="CP1249" s="37"/>
      <c r="CQ1249" s="37"/>
      <c r="CR1249" s="37"/>
      <c r="CS1249" s="37"/>
      <c r="CT1249" s="37"/>
      <c r="CU1249" s="37"/>
      <c r="CV1249" s="37"/>
      <c r="CW1249" s="37"/>
      <c r="CX1249" s="37"/>
      <c r="CY1249" s="37"/>
      <c r="CZ1249" s="37"/>
      <c r="DA1249" s="37"/>
      <c r="DB1249" s="37"/>
      <c r="DC1249" s="37"/>
      <c r="DD1249" s="37"/>
      <c r="DE1249" s="37"/>
      <c r="DF1249" s="37"/>
      <c r="DG1249" s="37"/>
      <c r="DH1249" s="37"/>
      <c r="DI1249" s="37"/>
      <c r="DJ1249" s="37"/>
      <c r="DK1249" s="37"/>
      <c r="DL1249" s="37"/>
      <c r="DM1249" s="37"/>
      <c r="DN1249" s="37"/>
      <c r="DO1249" s="37"/>
      <c r="DP1249" s="37"/>
      <c r="DQ1249" s="37"/>
      <c r="DR1249" s="37"/>
      <c r="DS1249" s="37"/>
      <c r="DT1249" s="37"/>
      <c r="DU1249" s="37"/>
      <c r="DV1249" s="37"/>
      <c r="DW1249" s="37"/>
      <c r="DX1249" s="37"/>
      <c r="DY1249" s="37"/>
      <c r="DZ1249" s="37"/>
      <c r="EA1249" s="37"/>
      <c r="EB1249" s="37"/>
      <c r="EC1249" s="37"/>
      <c r="ED1249" s="37"/>
      <c r="EE1249" s="37"/>
      <c r="EF1249" s="37"/>
      <c r="EG1249" s="37"/>
      <c r="EH1249" s="37"/>
      <c r="EI1249" s="37"/>
      <c r="EJ1249" s="37"/>
      <c r="EK1249" s="37"/>
      <c r="EL1249" s="37"/>
      <c r="EM1249" s="37"/>
      <c r="EN1249" s="37"/>
      <c r="EO1249" s="37"/>
      <c r="EP1249" s="37"/>
      <c r="EQ1249" s="37"/>
      <c r="ER1249" s="37"/>
      <c r="ES1249" s="37"/>
      <c r="ET1249" s="37"/>
      <c r="EU1249" s="37"/>
      <c r="EV1249" s="37"/>
      <c r="EW1249" s="37"/>
      <c r="EX1249" s="37"/>
      <c r="EY1249" s="37"/>
      <c r="EZ1249" s="37"/>
      <c r="FA1249" s="37"/>
      <c r="FB1249" s="37"/>
      <c r="FC1249" s="37"/>
      <c r="FD1249" s="37"/>
      <c r="FE1249" s="37"/>
      <c r="FF1249" s="37"/>
      <c r="FG1249" s="37"/>
      <c r="FH1249" s="37"/>
      <c r="FI1249" s="37"/>
      <c r="FJ1249" s="37"/>
      <c r="FK1249" s="37"/>
      <c r="FL1249" s="37"/>
      <c r="FM1249" s="37"/>
      <c r="FN1249" s="37"/>
      <c r="FO1249" s="37"/>
      <c r="FP1249" s="37"/>
      <c r="FQ1249" s="37"/>
      <c r="FR1249" s="37"/>
      <c r="FS1249" s="37"/>
      <c r="FT1249" s="37"/>
      <c r="FU1249" s="37"/>
      <c r="FV1249" s="37"/>
      <c r="FW1249" s="37"/>
      <c r="FX1249" s="37"/>
      <c r="FY1249" s="37"/>
      <c r="FZ1249" s="37"/>
      <c r="GA1249" s="37"/>
      <c r="GB1249" s="37"/>
      <c r="GC1249" s="37"/>
      <c r="GD1249" s="37"/>
      <c r="GE1249" s="37"/>
      <c r="GF1249" s="37"/>
      <c r="GG1249" s="37"/>
      <c r="GH1249" s="37"/>
      <c r="GI1249" s="37"/>
      <c r="GJ1249" s="37"/>
      <c r="GK1249" s="37"/>
      <c r="GL1249" s="37"/>
      <c r="GM1249" s="37"/>
      <c r="GN1249" s="37"/>
      <c r="GO1249" s="37"/>
      <c r="GP1249" s="37"/>
      <c r="GQ1249" s="37"/>
      <c r="GR1249" s="37"/>
      <c r="GS1249" s="37"/>
      <c r="GT1249" s="37"/>
      <c r="GU1249" s="37"/>
      <c r="GV1249" s="37"/>
      <c r="GW1249" s="37"/>
      <c r="GX1249" s="37"/>
      <c r="GY1249" s="37"/>
      <c r="GZ1249" s="37"/>
      <c r="HA1249" s="37"/>
    </row>
    <row r="1250" spans="1:209" s="39" customFormat="1" x14ac:dyDescent="0.25">
      <c r="A1250" s="50"/>
      <c r="B1250" s="124"/>
      <c r="C1250" s="125"/>
      <c r="D1250" s="20"/>
      <c r="E1250" s="20"/>
      <c r="F1250" s="20"/>
      <c r="G1250" s="37"/>
      <c r="H1250" s="37"/>
      <c r="I1250" s="37"/>
      <c r="J1250" s="37"/>
      <c r="K1250" s="37"/>
      <c r="L1250" s="37"/>
      <c r="M1250" s="37"/>
      <c r="N1250" s="37"/>
      <c r="O1250" s="37"/>
      <c r="P1250" s="37"/>
      <c r="Q1250" s="37"/>
      <c r="R1250" s="37"/>
      <c r="S1250" s="37"/>
      <c r="T1250" s="37"/>
      <c r="U1250" s="37"/>
      <c r="V1250" s="37"/>
      <c r="W1250" s="37"/>
      <c r="X1250" s="37"/>
      <c r="Y1250" s="37"/>
      <c r="Z1250" s="37"/>
      <c r="AA1250" s="37"/>
      <c r="AB1250" s="37"/>
      <c r="AC1250" s="37"/>
      <c r="AD1250" s="37"/>
      <c r="AE1250" s="37"/>
      <c r="AF1250" s="37"/>
      <c r="AG1250" s="37"/>
      <c r="AH1250" s="37"/>
      <c r="AI1250" s="37"/>
      <c r="AJ1250" s="37"/>
      <c r="AK1250" s="37"/>
      <c r="AL1250" s="37"/>
      <c r="AM1250" s="37"/>
      <c r="AN1250" s="37"/>
      <c r="AO1250" s="37"/>
      <c r="AP1250" s="37"/>
      <c r="AQ1250" s="37"/>
      <c r="AR1250" s="37"/>
      <c r="AS1250" s="37"/>
      <c r="AT1250" s="37"/>
      <c r="AU1250" s="37"/>
      <c r="AV1250" s="37"/>
      <c r="AW1250" s="37"/>
      <c r="AX1250" s="37"/>
      <c r="AY1250" s="37"/>
      <c r="AZ1250" s="37"/>
      <c r="BA1250" s="37"/>
      <c r="BB1250" s="37"/>
      <c r="BC1250" s="37"/>
      <c r="BD1250" s="37"/>
      <c r="BE1250" s="37"/>
      <c r="BF1250" s="37"/>
      <c r="BG1250" s="37"/>
      <c r="BH1250" s="37"/>
      <c r="BI1250" s="37"/>
      <c r="BJ1250" s="37"/>
      <c r="BK1250" s="37"/>
      <c r="BL1250" s="37"/>
      <c r="BM1250" s="37"/>
      <c r="BN1250" s="37"/>
      <c r="BO1250" s="37"/>
      <c r="BP1250" s="37"/>
      <c r="BQ1250" s="37"/>
      <c r="BR1250" s="37"/>
      <c r="BS1250" s="37"/>
      <c r="BT1250" s="37"/>
      <c r="BU1250" s="37"/>
      <c r="BV1250" s="37"/>
      <c r="BW1250" s="37"/>
      <c r="BX1250" s="37"/>
      <c r="BY1250" s="37"/>
      <c r="BZ1250" s="37"/>
      <c r="CA1250" s="37"/>
      <c r="CB1250" s="37"/>
      <c r="CC1250" s="37"/>
      <c r="CD1250" s="37"/>
      <c r="CE1250" s="37"/>
      <c r="CF1250" s="37"/>
      <c r="CG1250" s="37"/>
      <c r="CH1250" s="37"/>
      <c r="CI1250" s="37"/>
      <c r="CJ1250" s="37"/>
      <c r="CK1250" s="37"/>
      <c r="CL1250" s="37"/>
      <c r="CM1250" s="37"/>
      <c r="CN1250" s="37"/>
      <c r="CO1250" s="37"/>
      <c r="CP1250" s="37"/>
      <c r="CQ1250" s="37"/>
      <c r="CR1250" s="37"/>
      <c r="CS1250" s="37"/>
      <c r="CT1250" s="37"/>
      <c r="CU1250" s="37"/>
      <c r="CV1250" s="37"/>
      <c r="CW1250" s="37"/>
      <c r="CX1250" s="37"/>
      <c r="CY1250" s="37"/>
      <c r="CZ1250" s="37"/>
      <c r="DA1250" s="37"/>
      <c r="DB1250" s="37"/>
      <c r="DC1250" s="37"/>
      <c r="DD1250" s="37"/>
      <c r="DE1250" s="37"/>
      <c r="DF1250" s="37"/>
      <c r="DG1250" s="37"/>
      <c r="DH1250" s="37"/>
      <c r="DI1250" s="37"/>
      <c r="DJ1250" s="37"/>
      <c r="DK1250" s="37"/>
      <c r="DL1250" s="37"/>
      <c r="DM1250" s="37"/>
      <c r="DN1250" s="37"/>
      <c r="DO1250" s="37"/>
      <c r="DP1250" s="37"/>
      <c r="DQ1250" s="37"/>
      <c r="DR1250" s="37"/>
      <c r="DS1250" s="37"/>
      <c r="DT1250" s="37"/>
      <c r="DU1250" s="37"/>
      <c r="DV1250" s="37"/>
      <c r="DW1250" s="37"/>
      <c r="DX1250" s="37"/>
      <c r="DY1250" s="37"/>
      <c r="DZ1250" s="37"/>
      <c r="EA1250" s="37"/>
      <c r="EB1250" s="37"/>
      <c r="EC1250" s="37"/>
      <c r="ED1250" s="37"/>
      <c r="EE1250" s="37"/>
      <c r="EF1250" s="37"/>
      <c r="EG1250" s="37"/>
      <c r="EH1250" s="37"/>
      <c r="EI1250" s="37"/>
      <c r="EJ1250" s="37"/>
      <c r="EK1250" s="37"/>
      <c r="EL1250" s="37"/>
      <c r="EM1250" s="37"/>
      <c r="EN1250" s="37"/>
      <c r="EO1250" s="37"/>
      <c r="EP1250" s="37"/>
      <c r="EQ1250" s="37"/>
      <c r="ER1250" s="37"/>
      <c r="ES1250" s="37"/>
      <c r="ET1250" s="37"/>
      <c r="EU1250" s="37"/>
      <c r="EV1250" s="37"/>
      <c r="EW1250" s="37"/>
      <c r="EX1250" s="37"/>
      <c r="EY1250" s="37"/>
      <c r="EZ1250" s="37"/>
      <c r="FA1250" s="37"/>
      <c r="FB1250" s="37"/>
      <c r="FC1250" s="37"/>
      <c r="FD1250" s="37"/>
      <c r="FE1250" s="37"/>
      <c r="FF1250" s="37"/>
      <c r="FG1250" s="37"/>
      <c r="FH1250" s="37"/>
      <c r="FI1250" s="37"/>
      <c r="FJ1250" s="37"/>
      <c r="FK1250" s="37"/>
      <c r="FL1250" s="37"/>
      <c r="FM1250" s="37"/>
      <c r="FN1250" s="37"/>
      <c r="FO1250" s="37"/>
      <c r="FP1250" s="37"/>
      <c r="FQ1250" s="37"/>
      <c r="FR1250" s="37"/>
      <c r="FS1250" s="37"/>
      <c r="FT1250" s="37"/>
      <c r="FU1250" s="37"/>
      <c r="FV1250" s="37"/>
      <c r="FW1250" s="37"/>
      <c r="FX1250" s="37"/>
      <c r="FY1250" s="37"/>
      <c r="FZ1250" s="37"/>
      <c r="GA1250" s="37"/>
      <c r="GB1250" s="37"/>
      <c r="GC1250" s="37"/>
      <c r="GD1250" s="37"/>
      <c r="GE1250" s="37"/>
      <c r="GF1250" s="37"/>
      <c r="GG1250" s="37"/>
      <c r="GH1250" s="37"/>
      <c r="GI1250" s="37"/>
      <c r="GJ1250" s="37"/>
      <c r="GK1250" s="37"/>
      <c r="GL1250" s="37"/>
      <c r="GM1250" s="37"/>
      <c r="GN1250" s="37"/>
      <c r="GO1250" s="37"/>
      <c r="GP1250" s="37"/>
      <c r="GQ1250" s="37"/>
      <c r="GR1250" s="37"/>
      <c r="GS1250" s="37"/>
      <c r="GT1250" s="37"/>
      <c r="GU1250" s="37"/>
      <c r="GV1250" s="37"/>
      <c r="GW1250" s="37"/>
      <c r="GX1250" s="37"/>
      <c r="GY1250" s="37"/>
      <c r="GZ1250" s="37"/>
      <c r="HA1250" s="37"/>
    </row>
    <row r="1251" spans="1:209" s="39" customFormat="1" x14ac:dyDescent="0.25">
      <c r="A1251" s="50"/>
      <c r="B1251" s="124"/>
      <c r="C1251" s="125"/>
      <c r="D1251" s="20"/>
      <c r="E1251" s="20"/>
      <c r="F1251" s="20"/>
      <c r="G1251" s="37"/>
      <c r="H1251" s="37"/>
      <c r="I1251" s="37"/>
      <c r="J1251" s="37"/>
      <c r="K1251" s="37"/>
      <c r="L1251" s="37"/>
      <c r="M1251" s="37"/>
      <c r="N1251" s="37"/>
      <c r="O1251" s="37"/>
      <c r="P1251" s="37"/>
      <c r="Q1251" s="37"/>
      <c r="R1251" s="37"/>
      <c r="S1251" s="37"/>
      <c r="T1251" s="37"/>
      <c r="U1251" s="37"/>
      <c r="V1251" s="37"/>
      <c r="W1251" s="37"/>
      <c r="X1251" s="37"/>
      <c r="Y1251" s="37"/>
      <c r="Z1251" s="37"/>
      <c r="AA1251" s="37"/>
      <c r="AB1251" s="37"/>
      <c r="AC1251" s="37"/>
      <c r="AD1251" s="37"/>
      <c r="AE1251" s="37"/>
      <c r="AF1251" s="37"/>
      <c r="AG1251" s="37"/>
      <c r="AH1251" s="37"/>
      <c r="AI1251" s="37"/>
      <c r="AJ1251" s="37"/>
      <c r="AK1251" s="37"/>
      <c r="AL1251" s="37"/>
      <c r="AM1251" s="37"/>
      <c r="AN1251" s="37"/>
      <c r="AO1251" s="37"/>
      <c r="AP1251" s="37"/>
      <c r="AQ1251" s="37"/>
      <c r="AR1251" s="37"/>
      <c r="AS1251" s="37"/>
      <c r="AT1251" s="37"/>
      <c r="AU1251" s="37"/>
      <c r="AV1251" s="37"/>
      <c r="AW1251" s="37"/>
      <c r="AX1251" s="37"/>
      <c r="AY1251" s="37"/>
      <c r="AZ1251" s="37"/>
      <c r="BA1251" s="37"/>
      <c r="BB1251" s="37"/>
      <c r="BC1251" s="37"/>
      <c r="BD1251" s="37"/>
      <c r="BE1251" s="37"/>
      <c r="BF1251" s="37"/>
      <c r="BG1251" s="37"/>
      <c r="BH1251" s="37"/>
      <c r="BI1251" s="37"/>
      <c r="BJ1251" s="37"/>
      <c r="BK1251" s="37"/>
      <c r="BL1251" s="37"/>
      <c r="BM1251" s="37"/>
      <c r="BN1251" s="37"/>
      <c r="BO1251" s="37"/>
      <c r="BP1251" s="37"/>
      <c r="BQ1251" s="37"/>
      <c r="BR1251" s="37"/>
      <c r="BS1251" s="37"/>
      <c r="BT1251" s="37"/>
      <c r="BU1251" s="37"/>
      <c r="BV1251" s="37"/>
      <c r="BW1251" s="37"/>
      <c r="BX1251" s="37"/>
      <c r="BY1251" s="37"/>
      <c r="BZ1251" s="37"/>
      <c r="CA1251" s="37"/>
      <c r="CB1251" s="37"/>
      <c r="CC1251" s="37"/>
      <c r="CD1251" s="37"/>
      <c r="CE1251" s="37"/>
      <c r="CF1251" s="37"/>
      <c r="CG1251" s="37"/>
      <c r="CH1251" s="37"/>
      <c r="CI1251" s="37"/>
      <c r="CJ1251" s="37"/>
      <c r="CK1251" s="37"/>
      <c r="CL1251" s="37"/>
      <c r="CM1251" s="37"/>
      <c r="CN1251" s="37"/>
      <c r="CO1251" s="37"/>
      <c r="CP1251" s="37"/>
      <c r="CQ1251" s="37"/>
      <c r="CR1251" s="37"/>
      <c r="CS1251" s="37"/>
      <c r="CT1251" s="37"/>
      <c r="CU1251" s="37"/>
      <c r="CV1251" s="37"/>
      <c r="CW1251" s="37"/>
      <c r="CX1251" s="37"/>
      <c r="CY1251" s="37"/>
      <c r="CZ1251" s="37"/>
      <c r="DA1251" s="37"/>
      <c r="DB1251" s="37"/>
      <c r="DC1251" s="37"/>
      <c r="DD1251" s="37"/>
      <c r="DE1251" s="37"/>
      <c r="DF1251" s="37"/>
      <c r="DG1251" s="37"/>
      <c r="DH1251" s="37"/>
      <c r="DI1251" s="37"/>
      <c r="DJ1251" s="37"/>
      <c r="DK1251" s="37"/>
      <c r="DL1251" s="37"/>
      <c r="DM1251" s="37"/>
      <c r="DN1251" s="37"/>
      <c r="DO1251" s="37"/>
      <c r="DP1251" s="37"/>
      <c r="DQ1251" s="37"/>
      <c r="DR1251" s="37"/>
      <c r="DS1251" s="37"/>
      <c r="DT1251" s="37"/>
      <c r="DU1251" s="37"/>
      <c r="DV1251" s="37"/>
      <c r="DW1251" s="37"/>
      <c r="DX1251" s="37"/>
      <c r="DY1251" s="37"/>
      <c r="DZ1251" s="37"/>
      <c r="EA1251" s="37"/>
      <c r="EB1251" s="37"/>
      <c r="EC1251" s="37"/>
      <c r="ED1251" s="37"/>
      <c r="EE1251" s="37"/>
      <c r="EF1251" s="37"/>
      <c r="EG1251" s="37"/>
      <c r="EH1251" s="37"/>
      <c r="EI1251" s="37"/>
      <c r="EJ1251" s="37"/>
      <c r="EK1251" s="37"/>
      <c r="EL1251" s="37"/>
      <c r="EM1251" s="37"/>
      <c r="EN1251" s="37"/>
      <c r="EO1251" s="37"/>
      <c r="EP1251" s="37"/>
      <c r="EQ1251" s="37"/>
      <c r="ER1251" s="37"/>
      <c r="ES1251" s="37"/>
      <c r="ET1251" s="37"/>
      <c r="EU1251" s="37"/>
      <c r="EV1251" s="37"/>
      <c r="EW1251" s="37"/>
      <c r="EX1251" s="37"/>
      <c r="EY1251" s="37"/>
      <c r="EZ1251" s="37"/>
      <c r="FA1251" s="37"/>
      <c r="FB1251" s="37"/>
      <c r="FC1251" s="37"/>
      <c r="FD1251" s="37"/>
      <c r="FE1251" s="37"/>
      <c r="FF1251" s="37"/>
      <c r="FG1251" s="37"/>
      <c r="FH1251" s="37"/>
      <c r="FI1251" s="37"/>
      <c r="FJ1251" s="37"/>
      <c r="FK1251" s="37"/>
      <c r="FL1251" s="37"/>
      <c r="FM1251" s="37"/>
      <c r="FN1251" s="37"/>
      <c r="FO1251" s="37"/>
      <c r="FP1251" s="37"/>
      <c r="FQ1251" s="37"/>
      <c r="FR1251" s="37"/>
      <c r="FS1251" s="37"/>
      <c r="FT1251" s="37"/>
      <c r="FU1251" s="37"/>
      <c r="FV1251" s="37"/>
      <c r="FW1251" s="37"/>
      <c r="FX1251" s="37"/>
      <c r="FY1251" s="37"/>
      <c r="FZ1251" s="37"/>
      <c r="GA1251" s="37"/>
      <c r="GB1251" s="37"/>
      <c r="GC1251" s="37"/>
      <c r="GD1251" s="37"/>
      <c r="GE1251" s="37"/>
      <c r="GF1251" s="37"/>
      <c r="GG1251" s="37"/>
      <c r="GH1251" s="37"/>
      <c r="GI1251" s="37"/>
      <c r="GJ1251" s="37"/>
      <c r="GK1251" s="37"/>
      <c r="GL1251" s="37"/>
      <c r="GM1251" s="37"/>
      <c r="GN1251" s="37"/>
      <c r="GO1251" s="37"/>
      <c r="GP1251" s="37"/>
      <c r="GQ1251" s="37"/>
      <c r="GR1251" s="37"/>
      <c r="GS1251" s="37"/>
      <c r="GT1251" s="37"/>
      <c r="GU1251" s="37"/>
      <c r="GV1251" s="37"/>
      <c r="GW1251" s="37"/>
      <c r="GX1251" s="37"/>
      <c r="GY1251" s="37"/>
      <c r="GZ1251" s="37"/>
      <c r="HA1251" s="37"/>
    </row>
    <row r="1252" spans="1:209" s="39" customFormat="1" x14ac:dyDescent="0.25">
      <c r="A1252" s="50"/>
      <c r="B1252" s="124"/>
      <c r="C1252" s="125"/>
      <c r="D1252" s="20"/>
      <c r="E1252" s="20"/>
      <c r="F1252" s="20"/>
      <c r="G1252" s="37"/>
      <c r="H1252" s="37"/>
      <c r="I1252" s="37"/>
      <c r="J1252" s="37"/>
      <c r="K1252" s="37"/>
      <c r="L1252" s="37"/>
      <c r="M1252" s="37"/>
      <c r="N1252" s="37"/>
      <c r="O1252" s="37"/>
      <c r="P1252" s="37"/>
      <c r="Q1252" s="37"/>
      <c r="R1252" s="37"/>
      <c r="S1252" s="37"/>
      <c r="T1252" s="37"/>
      <c r="U1252" s="37"/>
      <c r="V1252" s="37"/>
      <c r="W1252" s="37"/>
      <c r="X1252" s="37"/>
      <c r="Y1252" s="37"/>
      <c r="Z1252" s="37"/>
      <c r="AA1252" s="37"/>
      <c r="AB1252" s="37"/>
      <c r="AC1252" s="37"/>
      <c r="AD1252" s="37"/>
      <c r="AE1252" s="37"/>
      <c r="AF1252" s="37"/>
      <c r="AG1252" s="37"/>
      <c r="AH1252" s="37"/>
      <c r="AI1252" s="37"/>
      <c r="AJ1252" s="37"/>
      <c r="AK1252" s="37"/>
      <c r="AL1252" s="37"/>
      <c r="AM1252" s="37"/>
      <c r="AN1252" s="37"/>
      <c r="AO1252" s="37"/>
      <c r="AP1252" s="37"/>
      <c r="AQ1252" s="37"/>
      <c r="AR1252" s="37"/>
      <c r="AS1252" s="37"/>
      <c r="AT1252" s="37"/>
      <c r="AU1252" s="37"/>
      <c r="AV1252" s="37"/>
      <c r="AW1252" s="37"/>
      <c r="AX1252" s="37"/>
      <c r="AY1252" s="37"/>
      <c r="AZ1252" s="37"/>
      <c r="BA1252" s="37"/>
      <c r="BB1252" s="37"/>
      <c r="BC1252" s="37"/>
      <c r="BD1252" s="37"/>
      <c r="BE1252" s="37"/>
      <c r="BF1252" s="37"/>
      <c r="BG1252" s="37"/>
      <c r="BH1252" s="37"/>
      <c r="BI1252" s="37"/>
      <c r="BJ1252" s="37"/>
      <c r="BK1252" s="37"/>
      <c r="BL1252" s="37"/>
      <c r="BM1252" s="37"/>
      <c r="BN1252" s="37"/>
      <c r="BO1252" s="37"/>
      <c r="BP1252" s="37"/>
      <c r="BQ1252" s="37"/>
      <c r="BR1252" s="37"/>
      <c r="BS1252" s="37"/>
      <c r="BT1252" s="37"/>
      <c r="BU1252" s="37"/>
      <c r="BV1252" s="37"/>
      <c r="BW1252" s="37"/>
      <c r="BX1252" s="37"/>
      <c r="BY1252" s="37"/>
      <c r="BZ1252" s="37"/>
      <c r="CA1252" s="37"/>
      <c r="CB1252" s="37"/>
      <c r="CC1252" s="37"/>
      <c r="CD1252" s="37"/>
      <c r="CE1252" s="37"/>
      <c r="CF1252" s="37"/>
      <c r="CG1252" s="37"/>
      <c r="CH1252" s="37"/>
      <c r="CI1252" s="37"/>
      <c r="CJ1252" s="37"/>
      <c r="CK1252" s="37"/>
      <c r="CL1252" s="37"/>
      <c r="CM1252" s="37"/>
      <c r="CN1252" s="37"/>
      <c r="CO1252" s="37"/>
      <c r="CP1252" s="37"/>
      <c r="CQ1252" s="37"/>
      <c r="CR1252" s="37"/>
      <c r="CS1252" s="37"/>
      <c r="CT1252" s="37"/>
      <c r="CU1252" s="37"/>
      <c r="CV1252" s="37"/>
      <c r="CW1252" s="37"/>
      <c r="CX1252" s="37"/>
      <c r="CY1252" s="37"/>
      <c r="CZ1252" s="37"/>
      <c r="DA1252" s="37"/>
      <c r="DB1252" s="37"/>
      <c r="DC1252" s="37"/>
      <c r="DD1252" s="37"/>
      <c r="DE1252" s="37"/>
      <c r="DF1252" s="37"/>
      <c r="DG1252" s="37"/>
      <c r="DH1252" s="37"/>
      <c r="DI1252" s="37"/>
      <c r="DJ1252" s="37"/>
      <c r="DK1252" s="37"/>
      <c r="DL1252" s="37"/>
      <c r="DM1252" s="37"/>
      <c r="DN1252" s="37"/>
      <c r="DO1252" s="37"/>
      <c r="DP1252" s="37"/>
      <c r="DQ1252" s="37"/>
      <c r="DR1252" s="37"/>
      <c r="DS1252" s="37"/>
      <c r="DT1252" s="37"/>
      <c r="DU1252" s="37"/>
      <c r="DV1252" s="37"/>
      <c r="DW1252" s="37"/>
      <c r="DX1252" s="37"/>
      <c r="DY1252" s="37"/>
      <c r="DZ1252" s="37"/>
      <c r="EA1252" s="37"/>
      <c r="EB1252" s="37"/>
      <c r="EC1252" s="37"/>
      <c r="ED1252" s="37"/>
      <c r="EE1252" s="37"/>
      <c r="EF1252" s="37"/>
      <c r="EG1252" s="37"/>
      <c r="EH1252" s="37"/>
      <c r="EI1252" s="37"/>
      <c r="EJ1252" s="37"/>
      <c r="EK1252" s="37"/>
      <c r="EL1252" s="37"/>
      <c r="EM1252" s="37"/>
      <c r="EN1252" s="37"/>
      <c r="EO1252" s="37"/>
      <c r="EP1252" s="37"/>
      <c r="EQ1252" s="37"/>
      <c r="ER1252" s="37"/>
      <c r="ES1252" s="37"/>
      <c r="ET1252" s="37"/>
      <c r="EU1252" s="37"/>
      <c r="EV1252" s="37"/>
      <c r="EW1252" s="37"/>
      <c r="EX1252" s="37"/>
      <c r="EY1252" s="37"/>
      <c r="EZ1252" s="37"/>
      <c r="FA1252" s="37"/>
      <c r="FB1252" s="37"/>
      <c r="FC1252" s="37"/>
      <c r="FD1252" s="37"/>
      <c r="FE1252" s="37"/>
      <c r="FF1252" s="37"/>
      <c r="FG1252" s="37"/>
      <c r="FH1252" s="37"/>
      <c r="FI1252" s="37"/>
      <c r="FJ1252" s="37"/>
      <c r="FK1252" s="37"/>
      <c r="FL1252" s="37"/>
      <c r="FM1252" s="37"/>
      <c r="FN1252" s="37"/>
      <c r="FO1252" s="37"/>
      <c r="FP1252" s="37"/>
      <c r="FQ1252" s="37"/>
      <c r="FR1252" s="37"/>
      <c r="FS1252" s="37"/>
      <c r="FT1252" s="37"/>
      <c r="FU1252" s="37"/>
      <c r="FV1252" s="37"/>
      <c r="FW1252" s="37"/>
      <c r="FX1252" s="37"/>
      <c r="FY1252" s="37"/>
      <c r="FZ1252" s="37"/>
      <c r="GA1252" s="37"/>
      <c r="GB1252" s="37"/>
      <c r="GC1252" s="37"/>
      <c r="GD1252" s="37"/>
      <c r="GE1252" s="37"/>
      <c r="GF1252" s="37"/>
      <c r="GG1252" s="37"/>
      <c r="GH1252" s="37"/>
      <c r="GI1252" s="37"/>
      <c r="GJ1252" s="37"/>
      <c r="GK1252" s="37"/>
      <c r="GL1252" s="37"/>
      <c r="GM1252" s="37"/>
      <c r="GN1252" s="37"/>
      <c r="GO1252" s="37"/>
      <c r="GP1252" s="37"/>
      <c r="GQ1252" s="37"/>
      <c r="GR1252" s="37"/>
      <c r="GS1252" s="37"/>
      <c r="GT1252" s="37"/>
      <c r="GU1252" s="37"/>
      <c r="GV1252" s="37"/>
      <c r="GW1252" s="37"/>
      <c r="GX1252" s="37"/>
      <c r="GY1252" s="37"/>
      <c r="GZ1252" s="37"/>
      <c r="HA1252" s="37"/>
    </row>
    <row r="1253" spans="1:209" s="39" customFormat="1" x14ac:dyDescent="0.25">
      <c r="A1253" s="50"/>
      <c r="B1253" s="124"/>
      <c r="C1253" s="125"/>
      <c r="D1253" s="20"/>
      <c r="E1253" s="20"/>
      <c r="F1253" s="20"/>
      <c r="G1253" s="37"/>
      <c r="H1253" s="37"/>
      <c r="I1253" s="37"/>
      <c r="J1253" s="37"/>
      <c r="K1253" s="37"/>
      <c r="L1253" s="37"/>
      <c r="M1253" s="37"/>
      <c r="N1253" s="37"/>
      <c r="O1253" s="37"/>
      <c r="P1253" s="37"/>
      <c r="Q1253" s="37"/>
      <c r="R1253" s="37"/>
      <c r="S1253" s="37"/>
      <c r="T1253" s="37"/>
      <c r="U1253" s="37"/>
      <c r="V1253" s="37"/>
      <c r="W1253" s="37"/>
      <c r="X1253" s="37"/>
      <c r="Y1253" s="37"/>
      <c r="Z1253" s="37"/>
      <c r="AA1253" s="37"/>
      <c r="AB1253" s="37"/>
      <c r="AC1253" s="37"/>
      <c r="AD1253" s="37"/>
      <c r="AE1253" s="37"/>
      <c r="AF1253" s="37"/>
      <c r="AG1253" s="37"/>
      <c r="AH1253" s="37"/>
      <c r="AI1253" s="37"/>
      <c r="AJ1253" s="37"/>
      <c r="AK1253" s="37"/>
      <c r="AL1253" s="37"/>
      <c r="AM1253" s="37"/>
      <c r="AN1253" s="37"/>
      <c r="AO1253" s="37"/>
      <c r="AP1253" s="37"/>
      <c r="AQ1253" s="37"/>
      <c r="AR1253" s="37"/>
      <c r="AS1253" s="37"/>
      <c r="AT1253" s="37"/>
      <c r="AU1253" s="37"/>
      <c r="AV1253" s="37"/>
      <c r="AW1253" s="37"/>
      <c r="AX1253" s="37"/>
      <c r="AY1253" s="37"/>
      <c r="AZ1253" s="37"/>
      <c r="BA1253" s="37"/>
      <c r="BB1253" s="37"/>
      <c r="BC1253" s="37"/>
      <c r="BD1253" s="37"/>
      <c r="BE1253" s="37"/>
      <c r="BF1253" s="37"/>
      <c r="BG1253" s="37"/>
      <c r="BH1253" s="37"/>
      <c r="BI1253" s="37"/>
      <c r="BJ1253" s="37"/>
      <c r="BK1253" s="37"/>
      <c r="BL1253" s="37"/>
      <c r="BM1253" s="37"/>
      <c r="BN1253" s="37"/>
      <c r="BO1253" s="37"/>
      <c r="BP1253" s="37"/>
      <c r="BQ1253" s="37"/>
      <c r="BR1253" s="37"/>
      <c r="BS1253" s="37"/>
      <c r="BT1253" s="37"/>
      <c r="BU1253" s="37"/>
      <c r="BV1253" s="37"/>
      <c r="BW1253" s="37"/>
      <c r="BX1253" s="37"/>
      <c r="BY1253" s="37"/>
      <c r="BZ1253" s="37"/>
      <c r="CA1253" s="37"/>
      <c r="CB1253" s="37"/>
      <c r="CC1253" s="37"/>
      <c r="CD1253" s="37"/>
      <c r="CE1253" s="37"/>
      <c r="CF1253" s="37"/>
      <c r="CG1253" s="37"/>
      <c r="CH1253" s="37"/>
      <c r="CI1253" s="37"/>
      <c r="CJ1253" s="37"/>
      <c r="CK1253" s="37"/>
      <c r="CL1253" s="37"/>
      <c r="CM1253" s="37"/>
      <c r="CN1253" s="37"/>
      <c r="CO1253" s="37"/>
      <c r="CP1253" s="37"/>
      <c r="CQ1253" s="37"/>
      <c r="CR1253" s="37"/>
      <c r="CS1253" s="37"/>
      <c r="CT1253" s="37"/>
      <c r="CU1253" s="37"/>
      <c r="CV1253" s="37"/>
      <c r="CW1253" s="37"/>
      <c r="CX1253" s="37"/>
      <c r="CY1253" s="37"/>
      <c r="CZ1253" s="37"/>
      <c r="DA1253" s="37"/>
      <c r="DB1253" s="37"/>
      <c r="DC1253" s="37"/>
      <c r="DD1253" s="37"/>
      <c r="DE1253" s="37"/>
      <c r="DF1253" s="37"/>
      <c r="DG1253" s="37"/>
      <c r="DH1253" s="37"/>
      <c r="DI1253" s="37"/>
      <c r="DJ1253" s="37"/>
      <c r="DK1253" s="37"/>
      <c r="DL1253" s="37"/>
      <c r="DM1253" s="37"/>
      <c r="DN1253" s="37"/>
      <c r="DO1253" s="37"/>
      <c r="DP1253" s="37"/>
      <c r="DQ1253" s="37"/>
      <c r="DR1253" s="37"/>
      <c r="DS1253" s="37"/>
      <c r="DT1253" s="37"/>
      <c r="DU1253" s="37"/>
      <c r="DV1253" s="37"/>
      <c r="DW1253" s="37"/>
      <c r="DX1253" s="37"/>
      <c r="DY1253" s="37"/>
      <c r="DZ1253" s="37"/>
      <c r="EA1253" s="37"/>
      <c r="EB1253" s="37"/>
      <c r="EC1253" s="37"/>
      <c r="ED1253" s="37"/>
      <c r="EE1253" s="37"/>
      <c r="EF1253" s="37"/>
      <c r="EG1253" s="37"/>
      <c r="EH1253" s="37"/>
      <c r="EI1253" s="37"/>
      <c r="EJ1253" s="37"/>
      <c r="EK1253" s="37"/>
      <c r="EL1253" s="37"/>
      <c r="EM1253" s="37"/>
      <c r="EN1253" s="37"/>
      <c r="EO1253" s="37"/>
      <c r="EP1253" s="37"/>
      <c r="EQ1253" s="37"/>
      <c r="ER1253" s="37"/>
      <c r="ES1253" s="37"/>
      <c r="ET1253" s="37"/>
      <c r="EU1253" s="37"/>
      <c r="EV1253" s="37"/>
      <c r="EW1253" s="37"/>
      <c r="EX1253" s="37"/>
      <c r="EY1253" s="37"/>
      <c r="EZ1253" s="37"/>
      <c r="FA1253" s="37"/>
      <c r="FB1253" s="37"/>
      <c r="FC1253" s="37"/>
      <c r="FD1253" s="37"/>
      <c r="FE1253" s="37"/>
      <c r="FF1253" s="37"/>
      <c r="FG1253" s="37"/>
      <c r="FH1253" s="37"/>
      <c r="FI1253" s="37"/>
      <c r="FJ1253" s="37"/>
      <c r="FK1253" s="37"/>
      <c r="FL1253" s="37"/>
      <c r="FM1253" s="37"/>
      <c r="FN1253" s="37"/>
      <c r="FO1253" s="37"/>
      <c r="FP1253" s="37"/>
      <c r="FQ1253" s="37"/>
      <c r="FR1253" s="37"/>
      <c r="FS1253" s="37"/>
      <c r="FT1253" s="37"/>
      <c r="FU1253" s="37"/>
      <c r="FV1253" s="37"/>
      <c r="FW1253" s="37"/>
      <c r="FX1253" s="37"/>
      <c r="FY1253" s="37"/>
      <c r="FZ1253" s="37"/>
      <c r="GA1253" s="37"/>
      <c r="GB1253" s="37"/>
      <c r="GC1253" s="37"/>
      <c r="GD1253" s="37"/>
      <c r="GE1253" s="37"/>
      <c r="GF1253" s="37"/>
      <c r="GG1253" s="37"/>
      <c r="GH1253" s="37"/>
      <c r="GI1253" s="37"/>
      <c r="GJ1253" s="37"/>
      <c r="GK1253" s="37"/>
      <c r="GL1253" s="37"/>
      <c r="GM1253" s="37"/>
      <c r="GN1253" s="37"/>
      <c r="GO1253" s="37"/>
      <c r="GP1253" s="37"/>
      <c r="GQ1253" s="37"/>
      <c r="GR1253" s="37"/>
      <c r="GS1253" s="37"/>
      <c r="GT1253" s="37"/>
      <c r="GU1253" s="37"/>
      <c r="GV1253" s="37"/>
      <c r="GW1253" s="37"/>
      <c r="GX1253" s="37"/>
      <c r="GY1253" s="37"/>
      <c r="GZ1253" s="37"/>
      <c r="HA1253" s="37"/>
    </row>
    <row r="1254" spans="1:209" s="39" customFormat="1" x14ac:dyDescent="0.25">
      <c r="A1254" s="50"/>
      <c r="B1254" s="124"/>
      <c r="C1254" s="125"/>
      <c r="D1254" s="20"/>
      <c r="E1254" s="20"/>
      <c r="F1254" s="20"/>
      <c r="G1254" s="37"/>
      <c r="H1254" s="37"/>
      <c r="I1254" s="37"/>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7"/>
      <c r="AF1254" s="37"/>
      <c r="AG1254" s="37"/>
      <c r="AH1254" s="37"/>
      <c r="AI1254" s="37"/>
      <c r="AJ1254" s="37"/>
      <c r="AK1254" s="37"/>
      <c r="AL1254" s="37"/>
      <c r="AM1254" s="37"/>
      <c r="AN1254" s="37"/>
      <c r="AO1254" s="37"/>
      <c r="AP1254" s="37"/>
      <c r="AQ1254" s="37"/>
      <c r="AR1254" s="37"/>
      <c r="AS1254" s="37"/>
      <c r="AT1254" s="37"/>
      <c r="AU1254" s="37"/>
      <c r="AV1254" s="37"/>
      <c r="AW1254" s="37"/>
      <c r="AX1254" s="37"/>
      <c r="AY1254" s="37"/>
      <c r="AZ1254" s="37"/>
      <c r="BA1254" s="37"/>
      <c r="BB1254" s="37"/>
      <c r="BC1254" s="37"/>
      <c r="BD1254" s="37"/>
      <c r="BE1254" s="37"/>
      <c r="BF1254" s="37"/>
      <c r="BG1254" s="37"/>
      <c r="BH1254" s="37"/>
      <c r="BI1254" s="37"/>
      <c r="BJ1254" s="37"/>
      <c r="BK1254" s="37"/>
      <c r="BL1254" s="37"/>
      <c r="BM1254" s="37"/>
      <c r="BN1254" s="37"/>
      <c r="BO1254" s="37"/>
      <c r="BP1254" s="37"/>
      <c r="BQ1254" s="37"/>
      <c r="BR1254" s="37"/>
      <c r="BS1254" s="37"/>
      <c r="BT1254" s="37"/>
      <c r="BU1254" s="37"/>
      <c r="BV1254" s="37"/>
      <c r="BW1254" s="37"/>
      <c r="BX1254" s="37"/>
      <c r="BY1254" s="37"/>
      <c r="BZ1254" s="37"/>
      <c r="CA1254" s="37"/>
      <c r="CB1254" s="37"/>
      <c r="CC1254" s="37"/>
      <c r="CD1254" s="37"/>
      <c r="CE1254" s="37"/>
      <c r="CF1254" s="37"/>
      <c r="CG1254" s="37"/>
      <c r="CH1254" s="37"/>
      <c r="CI1254" s="37"/>
      <c r="CJ1254" s="37"/>
      <c r="CK1254" s="37"/>
      <c r="CL1254" s="37"/>
      <c r="CM1254" s="37"/>
      <c r="CN1254" s="37"/>
      <c r="CO1254" s="37"/>
      <c r="CP1254" s="37"/>
      <c r="CQ1254" s="37"/>
      <c r="CR1254" s="37"/>
      <c r="CS1254" s="37"/>
      <c r="CT1254" s="37"/>
      <c r="CU1254" s="37"/>
      <c r="CV1254" s="37"/>
      <c r="CW1254" s="37"/>
      <c r="CX1254" s="37"/>
      <c r="CY1254" s="37"/>
      <c r="CZ1254" s="37"/>
      <c r="DA1254" s="37"/>
      <c r="DB1254" s="37"/>
      <c r="DC1254" s="37"/>
      <c r="DD1254" s="37"/>
      <c r="DE1254" s="37"/>
      <c r="DF1254" s="37"/>
      <c r="DG1254" s="37"/>
      <c r="DH1254" s="37"/>
      <c r="DI1254" s="37"/>
      <c r="DJ1254" s="37"/>
      <c r="DK1254" s="37"/>
      <c r="DL1254" s="37"/>
      <c r="DM1254" s="37"/>
      <c r="DN1254" s="37"/>
      <c r="DO1254" s="37"/>
      <c r="DP1254" s="37"/>
      <c r="DQ1254" s="37"/>
      <c r="DR1254" s="37"/>
      <c r="DS1254" s="37"/>
      <c r="DT1254" s="37"/>
      <c r="DU1254" s="37"/>
      <c r="DV1254" s="37"/>
      <c r="DW1254" s="37"/>
      <c r="DX1254" s="37"/>
      <c r="DY1254" s="37"/>
      <c r="DZ1254" s="37"/>
      <c r="EA1254" s="37"/>
      <c r="EB1254" s="37"/>
      <c r="EC1254" s="37"/>
      <c r="ED1254" s="37"/>
      <c r="EE1254" s="37"/>
      <c r="EF1254" s="37"/>
      <c r="EG1254" s="37"/>
      <c r="EH1254" s="37"/>
      <c r="EI1254" s="37"/>
      <c r="EJ1254" s="37"/>
      <c r="EK1254" s="37"/>
      <c r="EL1254" s="37"/>
      <c r="EM1254" s="37"/>
      <c r="EN1254" s="37"/>
      <c r="EO1254" s="37"/>
      <c r="EP1254" s="37"/>
      <c r="EQ1254" s="37"/>
      <c r="ER1254" s="37"/>
      <c r="ES1254" s="37"/>
      <c r="ET1254" s="37"/>
      <c r="EU1254" s="37"/>
      <c r="EV1254" s="37"/>
      <c r="EW1254" s="37"/>
      <c r="EX1254" s="37"/>
      <c r="EY1254" s="37"/>
      <c r="EZ1254" s="37"/>
      <c r="FA1254" s="37"/>
      <c r="FB1254" s="37"/>
      <c r="FC1254" s="37"/>
      <c r="FD1254" s="37"/>
      <c r="FE1254" s="37"/>
      <c r="FF1254" s="37"/>
      <c r="FG1254" s="37"/>
      <c r="FH1254" s="37"/>
      <c r="FI1254" s="37"/>
      <c r="FJ1254" s="37"/>
      <c r="FK1254" s="37"/>
      <c r="FL1254" s="37"/>
      <c r="FM1254" s="37"/>
      <c r="FN1254" s="37"/>
      <c r="FO1254" s="37"/>
      <c r="FP1254" s="37"/>
      <c r="FQ1254" s="37"/>
      <c r="FR1254" s="37"/>
      <c r="FS1254" s="37"/>
      <c r="FT1254" s="37"/>
      <c r="FU1254" s="37"/>
      <c r="FV1254" s="37"/>
      <c r="FW1254" s="37"/>
      <c r="FX1254" s="37"/>
      <c r="FY1254" s="37"/>
      <c r="FZ1254" s="37"/>
      <c r="GA1254" s="37"/>
      <c r="GB1254" s="37"/>
      <c r="GC1254" s="37"/>
      <c r="GD1254" s="37"/>
      <c r="GE1254" s="37"/>
      <c r="GF1254" s="37"/>
      <c r="GG1254" s="37"/>
      <c r="GH1254" s="37"/>
      <c r="GI1254" s="37"/>
      <c r="GJ1254" s="37"/>
      <c r="GK1254" s="37"/>
      <c r="GL1254" s="37"/>
      <c r="GM1254" s="37"/>
      <c r="GN1254" s="37"/>
      <c r="GO1254" s="37"/>
      <c r="GP1254" s="37"/>
      <c r="GQ1254" s="37"/>
      <c r="GR1254" s="37"/>
      <c r="GS1254" s="37"/>
      <c r="GT1254" s="37"/>
      <c r="GU1254" s="37"/>
      <c r="GV1254" s="37"/>
      <c r="GW1254" s="37"/>
      <c r="GX1254" s="37"/>
      <c r="GY1254" s="37"/>
      <c r="GZ1254" s="37"/>
      <c r="HA1254" s="37"/>
    </row>
    <row r="1255" spans="1:209" s="39" customFormat="1" x14ac:dyDescent="0.25">
      <c r="A1255" s="50"/>
      <c r="B1255" s="124"/>
      <c r="C1255" s="125"/>
      <c r="D1255" s="20"/>
      <c r="E1255" s="20"/>
      <c r="F1255" s="20"/>
      <c r="G1255" s="37"/>
      <c r="H1255" s="37"/>
      <c r="I1255" s="37"/>
      <c r="J1255" s="37"/>
      <c r="K1255" s="37"/>
      <c r="L1255" s="37"/>
      <c r="M1255" s="37"/>
      <c r="N1255" s="37"/>
      <c r="O1255" s="37"/>
      <c r="P1255" s="37"/>
      <c r="Q1255" s="37"/>
      <c r="R1255" s="37"/>
      <c r="S1255" s="37"/>
      <c r="T1255" s="37"/>
      <c r="U1255" s="37"/>
      <c r="V1255" s="37"/>
      <c r="W1255" s="37"/>
      <c r="X1255" s="37"/>
      <c r="Y1255" s="37"/>
      <c r="Z1255" s="37"/>
      <c r="AA1255" s="37"/>
      <c r="AB1255" s="37"/>
      <c r="AC1255" s="37"/>
      <c r="AD1255" s="37"/>
      <c r="AE1255" s="37"/>
      <c r="AF1255" s="37"/>
      <c r="AG1255" s="37"/>
      <c r="AH1255" s="37"/>
      <c r="AI1255" s="37"/>
      <c r="AJ1255" s="37"/>
      <c r="AK1255" s="37"/>
      <c r="AL1255" s="37"/>
      <c r="AM1255" s="37"/>
      <c r="AN1255" s="37"/>
      <c r="AO1255" s="37"/>
      <c r="AP1255" s="37"/>
      <c r="AQ1255" s="37"/>
      <c r="AR1255" s="37"/>
      <c r="AS1255" s="37"/>
      <c r="AT1255" s="37"/>
      <c r="AU1255" s="37"/>
      <c r="AV1255" s="37"/>
      <c r="AW1255" s="37"/>
      <c r="AX1255" s="37"/>
      <c r="AY1255" s="37"/>
      <c r="AZ1255" s="37"/>
      <c r="BA1255" s="37"/>
      <c r="BB1255" s="37"/>
      <c r="BC1255" s="37"/>
      <c r="BD1255" s="37"/>
      <c r="BE1255" s="37"/>
      <c r="BF1255" s="37"/>
      <c r="BG1255" s="37"/>
      <c r="BH1255" s="37"/>
      <c r="BI1255" s="37"/>
      <c r="BJ1255" s="37"/>
      <c r="BK1255" s="37"/>
      <c r="BL1255" s="37"/>
      <c r="BM1255" s="37"/>
      <c r="BN1255" s="37"/>
      <c r="BO1255" s="37"/>
      <c r="BP1255" s="37"/>
      <c r="BQ1255" s="37"/>
      <c r="BR1255" s="37"/>
      <c r="BS1255" s="37"/>
      <c r="BT1255" s="37"/>
      <c r="BU1255" s="37"/>
      <c r="BV1255" s="37"/>
      <c r="BW1255" s="37"/>
      <c r="BX1255" s="37"/>
      <c r="BY1255" s="37"/>
      <c r="BZ1255" s="37"/>
      <c r="CA1255" s="37"/>
      <c r="CB1255" s="37"/>
      <c r="CC1255" s="37"/>
      <c r="CD1255" s="37"/>
      <c r="CE1255" s="37"/>
      <c r="CF1255" s="37"/>
      <c r="CG1255" s="37"/>
      <c r="CH1255" s="37"/>
      <c r="CI1255" s="37"/>
      <c r="CJ1255" s="37"/>
      <c r="CK1255" s="37"/>
      <c r="CL1255" s="37"/>
      <c r="CM1255" s="37"/>
      <c r="CN1255" s="37"/>
      <c r="CO1255" s="37"/>
      <c r="CP1255" s="37"/>
      <c r="CQ1255" s="37"/>
      <c r="CR1255" s="37"/>
      <c r="CS1255" s="37"/>
      <c r="CT1255" s="37"/>
      <c r="CU1255" s="37"/>
      <c r="CV1255" s="37"/>
      <c r="CW1255" s="37"/>
      <c r="CX1255" s="37"/>
      <c r="CY1255" s="37"/>
      <c r="CZ1255" s="37"/>
      <c r="DA1255" s="37"/>
      <c r="DB1255" s="37"/>
      <c r="DC1255" s="37"/>
      <c r="DD1255" s="37"/>
      <c r="DE1255" s="37"/>
      <c r="DF1255" s="37"/>
      <c r="DG1255" s="37"/>
      <c r="DH1255" s="37"/>
      <c r="DI1255" s="37"/>
      <c r="DJ1255" s="37"/>
      <c r="DK1255" s="37"/>
      <c r="DL1255" s="37"/>
      <c r="DM1255" s="37"/>
      <c r="DN1255" s="37"/>
      <c r="DO1255" s="37"/>
      <c r="DP1255" s="37"/>
      <c r="DQ1255" s="37"/>
      <c r="DR1255" s="37"/>
      <c r="DS1255" s="37"/>
      <c r="DT1255" s="37"/>
      <c r="DU1255" s="37"/>
      <c r="DV1255" s="37"/>
      <c r="DW1255" s="37"/>
      <c r="DX1255" s="37"/>
      <c r="DY1255" s="37"/>
      <c r="DZ1255" s="37"/>
      <c r="EA1255" s="37"/>
      <c r="EB1255" s="37"/>
      <c r="EC1255" s="37"/>
      <c r="ED1255" s="37"/>
      <c r="EE1255" s="37"/>
      <c r="EF1255" s="37"/>
      <c r="EG1255" s="37"/>
      <c r="EH1255" s="37"/>
      <c r="EI1255" s="37"/>
      <c r="EJ1255" s="37"/>
      <c r="EK1255" s="37"/>
      <c r="EL1255" s="37"/>
      <c r="EM1255" s="37"/>
      <c r="EN1255" s="37"/>
      <c r="EO1255" s="37"/>
      <c r="EP1255" s="37"/>
      <c r="EQ1255" s="37"/>
      <c r="ER1255" s="37"/>
      <c r="ES1255" s="37"/>
      <c r="ET1255" s="37"/>
      <c r="EU1255" s="37"/>
      <c r="EV1255" s="37"/>
      <c r="EW1255" s="37"/>
      <c r="EX1255" s="37"/>
      <c r="EY1255" s="37"/>
      <c r="EZ1255" s="37"/>
      <c r="FA1255" s="37"/>
      <c r="FB1255" s="37"/>
      <c r="FC1255" s="37"/>
      <c r="FD1255" s="37"/>
      <c r="FE1255" s="37"/>
      <c r="FF1255" s="37"/>
      <c r="FG1255" s="37"/>
      <c r="FH1255" s="37"/>
      <c r="FI1255" s="37"/>
      <c r="FJ1255" s="37"/>
      <c r="FK1255" s="37"/>
      <c r="FL1255" s="37"/>
      <c r="FM1255" s="37"/>
      <c r="FN1255" s="37"/>
      <c r="FO1255" s="37"/>
      <c r="FP1255" s="37"/>
      <c r="FQ1255" s="37"/>
      <c r="FR1255" s="37"/>
      <c r="FS1255" s="37"/>
      <c r="FT1255" s="37"/>
      <c r="FU1255" s="37"/>
      <c r="FV1255" s="37"/>
      <c r="FW1255" s="37"/>
      <c r="FX1255" s="37"/>
      <c r="FY1255" s="37"/>
      <c r="FZ1255" s="37"/>
      <c r="GA1255" s="37"/>
      <c r="GB1255" s="37"/>
      <c r="GC1255" s="37"/>
      <c r="GD1255" s="37"/>
      <c r="GE1255" s="37"/>
      <c r="GF1255" s="37"/>
      <c r="GG1255" s="37"/>
      <c r="GH1255" s="37"/>
      <c r="GI1255" s="37"/>
      <c r="GJ1255" s="37"/>
      <c r="GK1255" s="37"/>
      <c r="GL1255" s="37"/>
      <c r="GM1255" s="37"/>
      <c r="GN1255" s="37"/>
      <c r="GO1255" s="37"/>
      <c r="GP1255" s="37"/>
      <c r="GQ1255" s="37"/>
      <c r="GR1255" s="37"/>
      <c r="GS1255" s="37"/>
      <c r="GT1255" s="37"/>
      <c r="GU1255" s="37"/>
      <c r="GV1255" s="37"/>
      <c r="GW1255" s="37"/>
      <c r="GX1255" s="37"/>
      <c r="GY1255" s="37"/>
      <c r="GZ1255" s="37"/>
      <c r="HA1255" s="37"/>
    </row>
    <row r="1256" spans="1:209" s="39" customFormat="1" x14ac:dyDescent="0.25">
      <c r="A1256" s="50"/>
      <c r="B1256" s="124"/>
      <c r="C1256" s="125"/>
      <c r="D1256" s="20"/>
      <c r="E1256" s="20"/>
      <c r="F1256" s="20"/>
      <c r="G1256" s="37"/>
      <c r="H1256" s="37"/>
      <c r="I1256" s="37"/>
      <c r="J1256" s="37"/>
      <c r="K1256" s="37"/>
      <c r="L1256" s="37"/>
      <c r="M1256" s="37"/>
      <c r="N1256" s="37"/>
      <c r="O1256" s="37"/>
      <c r="P1256" s="37"/>
      <c r="Q1256" s="37"/>
      <c r="R1256" s="37"/>
      <c r="S1256" s="37"/>
      <c r="T1256" s="37"/>
      <c r="U1256" s="37"/>
      <c r="V1256" s="37"/>
      <c r="W1256" s="37"/>
      <c r="X1256" s="37"/>
      <c r="Y1256" s="37"/>
      <c r="Z1256" s="37"/>
      <c r="AA1256" s="37"/>
      <c r="AB1256" s="37"/>
      <c r="AC1256" s="37"/>
      <c r="AD1256" s="37"/>
      <c r="AE1256" s="37"/>
      <c r="AF1256" s="37"/>
      <c r="AG1256" s="37"/>
      <c r="AH1256" s="37"/>
      <c r="AI1256" s="37"/>
      <c r="AJ1256" s="37"/>
      <c r="AK1256" s="37"/>
      <c r="AL1256" s="37"/>
      <c r="AM1256" s="37"/>
      <c r="AN1256" s="37"/>
      <c r="AO1256" s="37"/>
      <c r="AP1256" s="37"/>
      <c r="AQ1256" s="37"/>
      <c r="AR1256" s="37"/>
      <c r="AS1256" s="37"/>
      <c r="AT1256" s="37"/>
      <c r="AU1256" s="37"/>
      <c r="AV1256" s="37"/>
      <c r="AW1256" s="37"/>
      <c r="AX1256" s="37"/>
      <c r="AY1256" s="37"/>
      <c r="AZ1256" s="37"/>
      <c r="BA1256" s="37"/>
      <c r="BB1256" s="37"/>
      <c r="BC1256" s="37"/>
      <c r="BD1256" s="37"/>
      <c r="BE1256" s="37"/>
      <c r="BF1256" s="37"/>
      <c r="BG1256" s="37"/>
      <c r="BH1256" s="37"/>
      <c r="BI1256" s="37"/>
      <c r="BJ1256" s="37"/>
      <c r="BK1256" s="37"/>
      <c r="BL1256" s="37"/>
      <c r="BM1256" s="37"/>
      <c r="BN1256" s="37"/>
      <c r="BO1256" s="37"/>
      <c r="BP1256" s="37"/>
      <c r="BQ1256" s="37"/>
      <c r="BR1256" s="37"/>
      <c r="BS1256" s="37"/>
      <c r="BT1256" s="37"/>
      <c r="BU1256" s="37"/>
      <c r="BV1256" s="37"/>
      <c r="BW1256" s="37"/>
      <c r="BX1256" s="37"/>
      <c r="BY1256" s="37"/>
      <c r="BZ1256" s="37"/>
      <c r="CA1256" s="37"/>
      <c r="CB1256" s="37"/>
      <c r="CC1256" s="37"/>
      <c r="CD1256" s="37"/>
      <c r="CE1256" s="37"/>
      <c r="CF1256" s="37"/>
      <c r="CG1256" s="37"/>
      <c r="CH1256" s="37"/>
      <c r="CI1256" s="37"/>
      <c r="CJ1256" s="37"/>
      <c r="CK1256" s="37"/>
      <c r="CL1256" s="37"/>
      <c r="CM1256" s="37"/>
      <c r="CN1256" s="37"/>
      <c r="CO1256" s="37"/>
      <c r="CP1256" s="37"/>
      <c r="CQ1256" s="37"/>
      <c r="CR1256" s="37"/>
      <c r="CS1256" s="37"/>
      <c r="CT1256" s="37"/>
      <c r="CU1256" s="37"/>
      <c r="CV1256" s="37"/>
      <c r="CW1256" s="37"/>
      <c r="CX1256" s="37"/>
      <c r="CY1256" s="37"/>
      <c r="CZ1256" s="37"/>
      <c r="DA1256" s="37"/>
      <c r="DB1256" s="37"/>
      <c r="DC1256" s="37"/>
      <c r="DD1256" s="37"/>
      <c r="DE1256" s="37"/>
      <c r="DF1256" s="37"/>
      <c r="DG1256" s="37"/>
      <c r="DH1256" s="37"/>
      <c r="DI1256" s="37"/>
      <c r="DJ1256" s="37"/>
      <c r="DK1256" s="37"/>
      <c r="DL1256" s="37"/>
      <c r="DM1256" s="37"/>
      <c r="DN1256" s="37"/>
      <c r="DO1256" s="37"/>
      <c r="DP1256" s="37"/>
      <c r="DQ1256" s="37"/>
      <c r="DR1256" s="37"/>
      <c r="DS1256" s="37"/>
      <c r="DT1256" s="37"/>
      <c r="DU1256" s="37"/>
      <c r="DV1256" s="37"/>
      <c r="DW1256" s="37"/>
      <c r="DX1256" s="37"/>
      <c r="DY1256" s="37"/>
      <c r="DZ1256" s="37"/>
      <c r="EA1256" s="37"/>
      <c r="EB1256" s="37"/>
      <c r="EC1256" s="37"/>
      <c r="ED1256" s="37"/>
      <c r="EE1256" s="37"/>
      <c r="EF1256" s="37"/>
      <c r="EG1256" s="37"/>
      <c r="EH1256" s="37"/>
      <c r="EI1256" s="37"/>
      <c r="EJ1256" s="37"/>
      <c r="EK1256" s="37"/>
      <c r="EL1256" s="37"/>
      <c r="EM1256" s="37"/>
      <c r="EN1256" s="37"/>
      <c r="EO1256" s="37"/>
      <c r="EP1256" s="37"/>
      <c r="EQ1256" s="37"/>
      <c r="ER1256" s="37"/>
      <c r="ES1256" s="37"/>
      <c r="ET1256" s="37"/>
      <c r="EU1256" s="37"/>
      <c r="EV1256" s="37"/>
      <c r="EW1256" s="37"/>
      <c r="EX1256" s="37"/>
      <c r="EY1256" s="37"/>
      <c r="EZ1256" s="37"/>
      <c r="FA1256" s="37"/>
      <c r="FB1256" s="37"/>
      <c r="FC1256" s="37"/>
      <c r="FD1256" s="37"/>
      <c r="FE1256" s="37"/>
      <c r="FF1256" s="37"/>
      <c r="FG1256" s="37"/>
      <c r="FH1256" s="37"/>
      <c r="FI1256" s="37"/>
      <c r="FJ1256" s="37"/>
      <c r="FK1256" s="37"/>
      <c r="FL1256" s="37"/>
      <c r="FM1256" s="37"/>
      <c r="FN1256" s="37"/>
      <c r="FO1256" s="37"/>
      <c r="FP1256" s="37"/>
      <c r="FQ1256" s="37"/>
      <c r="FR1256" s="37"/>
      <c r="FS1256" s="37"/>
      <c r="FT1256" s="37"/>
      <c r="FU1256" s="37"/>
      <c r="FV1256" s="37"/>
      <c r="FW1256" s="37"/>
      <c r="FX1256" s="37"/>
      <c r="FY1256" s="37"/>
      <c r="FZ1256" s="37"/>
      <c r="GA1256" s="37"/>
      <c r="GB1256" s="37"/>
      <c r="GC1256" s="37"/>
      <c r="GD1256" s="37"/>
      <c r="GE1256" s="37"/>
      <c r="GF1256" s="37"/>
      <c r="GG1256" s="37"/>
      <c r="GH1256" s="37"/>
      <c r="GI1256" s="37"/>
      <c r="GJ1256" s="37"/>
      <c r="GK1256" s="37"/>
      <c r="GL1256" s="37"/>
      <c r="GM1256" s="37"/>
      <c r="GN1256" s="37"/>
      <c r="GO1256" s="37"/>
      <c r="GP1256" s="37"/>
      <c r="GQ1256" s="37"/>
      <c r="GR1256" s="37"/>
      <c r="GS1256" s="37"/>
      <c r="GT1256" s="37"/>
      <c r="GU1256" s="37"/>
      <c r="GV1256" s="37"/>
      <c r="GW1256" s="37"/>
      <c r="GX1256" s="37"/>
      <c r="GY1256" s="37"/>
      <c r="GZ1256" s="37"/>
      <c r="HA1256" s="37"/>
    </row>
    <row r="1257" spans="1:209" s="39" customFormat="1" x14ac:dyDescent="0.25">
      <c r="A1257" s="50"/>
      <c r="B1257" s="124"/>
      <c r="C1257" s="125"/>
      <c r="D1257" s="20"/>
      <c r="E1257" s="20"/>
      <c r="F1257" s="20"/>
      <c r="G1257" s="37"/>
      <c r="H1257" s="37"/>
      <c r="I1257" s="37"/>
      <c r="J1257" s="37"/>
      <c r="K1257" s="37"/>
      <c r="L1257" s="37"/>
      <c r="M1257" s="37"/>
      <c r="N1257" s="37"/>
      <c r="O1257" s="37"/>
      <c r="P1257" s="37"/>
      <c r="Q1257" s="37"/>
      <c r="R1257" s="37"/>
      <c r="S1257" s="37"/>
      <c r="T1257" s="37"/>
      <c r="U1257" s="37"/>
      <c r="V1257" s="37"/>
      <c r="W1257" s="37"/>
      <c r="X1257" s="37"/>
      <c r="Y1257" s="37"/>
      <c r="Z1257" s="37"/>
      <c r="AA1257" s="37"/>
      <c r="AB1257" s="37"/>
      <c r="AC1257" s="37"/>
      <c r="AD1257" s="37"/>
      <c r="AE1257" s="37"/>
      <c r="AF1257" s="37"/>
      <c r="AG1257" s="37"/>
      <c r="AH1257" s="37"/>
      <c r="AI1257" s="37"/>
      <c r="AJ1257" s="37"/>
      <c r="AK1257" s="37"/>
      <c r="AL1257" s="37"/>
      <c r="AM1257" s="37"/>
      <c r="AN1257" s="37"/>
      <c r="AO1257" s="37"/>
      <c r="AP1257" s="37"/>
      <c r="AQ1257" s="37"/>
      <c r="AR1257" s="37"/>
      <c r="AS1257" s="37"/>
      <c r="AT1257" s="37"/>
      <c r="AU1257" s="37"/>
      <c r="AV1257" s="37"/>
      <c r="AW1257" s="37"/>
      <c r="AX1257" s="37"/>
      <c r="AY1257" s="37"/>
      <c r="AZ1257" s="37"/>
      <c r="BA1257" s="37"/>
      <c r="BB1257" s="37"/>
      <c r="BC1257" s="37"/>
      <c r="BD1257" s="37"/>
      <c r="BE1257" s="37"/>
      <c r="BF1257" s="37"/>
      <c r="BG1257" s="37"/>
      <c r="BH1257" s="37"/>
      <c r="BI1257" s="37"/>
      <c r="BJ1257" s="37"/>
      <c r="BK1257" s="37"/>
      <c r="BL1257" s="37"/>
      <c r="BM1257" s="37"/>
      <c r="BN1257" s="37"/>
      <c r="BO1257" s="37"/>
      <c r="BP1257" s="37"/>
      <c r="BQ1257" s="37"/>
      <c r="BR1257" s="37"/>
      <c r="BS1257" s="37"/>
      <c r="BT1257" s="37"/>
      <c r="BU1257" s="37"/>
      <c r="BV1257" s="37"/>
      <c r="BW1257" s="37"/>
      <c r="BX1257" s="37"/>
      <c r="BY1257" s="37"/>
      <c r="BZ1257" s="37"/>
      <c r="CA1257" s="37"/>
      <c r="CB1257" s="37"/>
      <c r="CC1257" s="37"/>
      <c r="CD1257" s="37"/>
      <c r="CE1257" s="37"/>
      <c r="CF1257" s="37"/>
      <c r="CG1257" s="37"/>
      <c r="CH1257" s="37"/>
      <c r="CI1257" s="37"/>
      <c r="CJ1257" s="37"/>
      <c r="CK1257" s="37"/>
      <c r="CL1257" s="37"/>
      <c r="CM1257" s="37"/>
      <c r="CN1257" s="37"/>
      <c r="CO1257" s="37"/>
      <c r="CP1257" s="37"/>
      <c r="CQ1257" s="37"/>
      <c r="CR1257" s="37"/>
      <c r="CS1257" s="37"/>
      <c r="CT1257" s="37"/>
      <c r="CU1257" s="37"/>
      <c r="CV1257" s="37"/>
      <c r="CW1257" s="37"/>
      <c r="CX1257" s="37"/>
      <c r="CY1257" s="37"/>
      <c r="CZ1257" s="37"/>
      <c r="DA1257" s="37"/>
      <c r="DB1257" s="37"/>
      <c r="DC1257" s="37"/>
      <c r="DD1257" s="37"/>
      <c r="DE1257" s="37"/>
      <c r="DF1257" s="37"/>
      <c r="DG1257" s="37"/>
      <c r="DH1257" s="37"/>
      <c r="DI1257" s="37"/>
      <c r="DJ1257" s="37"/>
      <c r="DK1257" s="37"/>
      <c r="DL1257" s="37"/>
      <c r="DM1257" s="37"/>
      <c r="DN1257" s="37"/>
      <c r="DO1257" s="37"/>
      <c r="DP1257" s="37"/>
      <c r="DQ1257" s="37"/>
      <c r="DR1257" s="37"/>
      <c r="DS1257" s="37"/>
      <c r="DT1257" s="37"/>
      <c r="DU1257" s="37"/>
      <c r="DV1257" s="37"/>
      <c r="DW1257" s="37"/>
      <c r="DX1257" s="37"/>
      <c r="DY1257" s="37"/>
      <c r="DZ1257" s="37"/>
      <c r="EA1257" s="37"/>
      <c r="EB1257" s="37"/>
      <c r="EC1257" s="37"/>
      <c r="ED1257" s="37"/>
      <c r="EE1257" s="37"/>
      <c r="EF1257" s="37"/>
      <c r="EG1257" s="37"/>
      <c r="EH1257" s="37"/>
      <c r="EI1257" s="37"/>
      <c r="EJ1257" s="37"/>
      <c r="EK1257" s="37"/>
      <c r="EL1257" s="37"/>
      <c r="EM1257" s="37"/>
      <c r="EN1257" s="37"/>
      <c r="EO1257" s="37"/>
      <c r="EP1257" s="37"/>
      <c r="EQ1257" s="37"/>
      <c r="ER1257" s="37"/>
      <c r="ES1257" s="37"/>
      <c r="ET1257" s="37"/>
      <c r="EU1257" s="37"/>
      <c r="EV1257" s="37"/>
      <c r="EW1257" s="37"/>
      <c r="EX1257" s="37"/>
      <c r="EY1257" s="37"/>
      <c r="EZ1257" s="37"/>
      <c r="FA1257" s="37"/>
      <c r="FB1257" s="37"/>
      <c r="FC1257" s="37"/>
      <c r="FD1257" s="37"/>
      <c r="FE1257" s="37"/>
      <c r="FF1257" s="37"/>
      <c r="FG1257" s="37"/>
      <c r="FH1257" s="37"/>
      <c r="FI1257" s="37"/>
      <c r="FJ1257" s="37"/>
      <c r="FK1257" s="37"/>
      <c r="FL1257" s="37"/>
      <c r="FM1257" s="37"/>
      <c r="FN1257" s="37"/>
      <c r="FO1257" s="37"/>
      <c r="FP1257" s="37"/>
      <c r="FQ1257" s="37"/>
      <c r="FR1257" s="37"/>
      <c r="FS1257" s="37"/>
      <c r="FT1257" s="37"/>
      <c r="FU1257" s="37"/>
      <c r="FV1257" s="37"/>
      <c r="FW1257" s="37"/>
      <c r="FX1257" s="37"/>
      <c r="FY1257" s="37"/>
      <c r="FZ1257" s="37"/>
      <c r="GA1257" s="37"/>
      <c r="GB1257" s="37"/>
      <c r="GC1257" s="37"/>
      <c r="GD1257" s="37"/>
      <c r="GE1257" s="37"/>
      <c r="GF1257" s="37"/>
      <c r="GG1257" s="37"/>
      <c r="GH1257" s="37"/>
      <c r="GI1257" s="37"/>
      <c r="GJ1257" s="37"/>
      <c r="GK1257" s="37"/>
      <c r="GL1257" s="37"/>
      <c r="GM1257" s="37"/>
      <c r="GN1257" s="37"/>
      <c r="GO1257" s="37"/>
      <c r="GP1257" s="37"/>
      <c r="GQ1257" s="37"/>
      <c r="GR1257" s="37"/>
      <c r="GS1257" s="37"/>
      <c r="GT1257" s="37"/>
      <c r="GU1257" s="37"/>
      <c r="GV1257" s="37"/>
      <c r="GW1257" s="37"/>
      <c r="GX1257" s="37"/>
      <c r="GY1257" s="37"/>
      <c r="GZ1257" s="37"/>
      <c r="HA1257" s="37"/>
    </row>
    <row r="1258" spans="1:209" s="39" customFormat="1" x14ac:dyDescent="0.25">
      <c r="A1258" s="50"/>
      <c r="B1258" s="124"/>
      <c r="C1258" s="125"/>
      <c r="D1258" s="20"/>
      <c r="E1258" s="20"/>
      <c r="F1258" s="20"/>
      <c r="G1258" s="37"/>
      <c r="H1258" s="37"/>
      <c r="I1258" s="37"/>
      <c r="J1258" s="37"/>
      <c r="K1258" s="37"/>
      <c r="L1258" s="37"/>
      <c r="M1258" s="37"/>
      <c r="N1258" s="37"/>
      <c r="O1258" s="37"/>
      <c r="P1258" s="37"/>
      <c r="Q1258" s="37"/>
      <c r="R1258" s="37"/>
      <c r="S1258" s="37"/>
      <c r="T1258" s="37"/>
      <c r="U1258" s="37"/>
      <c r="V1258" s="37"/>
      <c r="W1258" s="37"/>
      <c r="X1258" s="37"/>
      <c r="Y1258" s="37"/>
      <c r="Z1258" s="37"/>
      <c r="AA1258" s="37"/>
      <c r="AB1258" s="37"/>
      <c r="AC1258" s="37"/>
      <c r="AD1258" s="37"/>
      <c r="AE1258" s="37"/>
      <c r="AF1258" s="37"/>
      <c r="AG1258" s="37"/>
      <c r="AH1258" s="37"/>
      <c r="AI1258" s="37"/>
      <c r="AJ1258" s="37"/>
      <c r="AK1258" s="37"/>
      <c r="AL1258" s="37"/>
      <c r="AM1258" s="37"/>
      <c r="AN1258" s="37"/>
      <c r="AO1258" s="37"/>
      <c r="AP1258" s="37"/>
      <c r="AQ1258" s="37"/>
      <c r="AR1258" s="37"/>
      <c r="AS1258" s="37"/>
      <c r="AT1258" s="37"/>
      <c r="AU1258" s="37"/>
      <c r="AV1258" s="37"/>
      <c r="AW1258" s="37"/>
      <c r="AX1258" s="37"/>
      <c r="AY1258" s="37"/>
      <c r="AZ1258" s="37"/>
      <c r="BA1258" s="37"/>
      <c r="BB1258" s="37"/>
      <c r="BC1258" s="37"/>
      <c r="BD1258" s="37"/>
      <c r="BE1258" s="37"/>
      <c r="BF1258" s="37"/>
      <c r="BG1258" s="37"/>
      <c r="BH1258" s="37"/>
      <c r="BI1258" s="37"/>
      <c r="BJ1258" s="37"/>
      <c r="BK1258" s="37"/>
      <c r="BL1258" s="37"/>
      <c r="BM1258" s="37"/>
      <c r="BN1258" s="37"/>
      <c r="BO1258" s="37"/>
      <c r="BP1258" s="37"/>
      <c r="BQ1258" s="37"/>
      <c r="BR1258" s="37"/>
      <c r="BS1258" s="37"/>
      <c r="BT1258" s="37"/>
      <c r="BU1258" s="37"/>
      <c r="BV1258" s="37"/>
      <c r="BW1258" s="37"/>
      <c r="BX1258" s="37"/>
      <c r="BY1258" s="37"/>
      <c r="BZ1258" s="37"/>
      <c r="CA1258" s="37"/>
      <c r="CB1258" s="37"/>
      <c r="CC1258" s="37"/>
      <c r="CD1258" s="37"/>
      <c r="CE1258" s="37"/>
      <c r="CF1258" s="37"/>
      <c r="CG1258" s="37"/>
      <c r="CH1258" s="37"/>
      <c r="CI1258" s="37"/>
      <c r="CJ1258" s="37"/>
      <c r="CK1258" s="37"/>
      <c r="CL1258" s="37"/>
      <c r="CM1258" s="37"/>
      <c r="CN1258" s="37"/>
      <c r="CO1258" s="37"/>
      <c r="CP1258" s="37"/>
      <c r="CQ1258" s="37"/>
      <c r="CR1258" s="37"/>
      <c r="CS1258" s="37"/>
      <c r="CT1258" s="37"/>
      <c r="CU1258" s="37"/>
      <c r="CV1258" s="37"/>
      <c r="CW1258" s="37"/>
      <c r="CX1258" s="37"/>
      <c r="CY1258" s="37"/>
      <c r="CZ1258" s="37"/>
      <c r="DA1258" s="37"/>
      <c r="DB1258" s="37"/>
      <c r="DC1258" s="37"/>
      <c r="DD1258" s="37"/>
      <c r="DE1258" s="37"/>
      <c r="DF1258" s="37"/>
      <c r="DG1258" s="37"/>
      <c r="DH1258" s="37"/>
      <c r="DI1258" s="37"/>
      <c r="DJ1258" s="37"/>
      <c r="DK1258" s="37"/>
      <c r="DL1258" s="37"/>
      <c r="DM1258" s="37"/>
      <c r="DN1258" s="37"/>
      <c r="DO1258" s="37"/>
      <c r="DP1258" s="37"/>
      <c r="DQ1258" s="37"/>
      <c r="DR1258" s="37"/>
      <c r="DS1258" s="37"/>
      <c r="DT1258" s="37"/>
      <c r="DU1258" s="37"/>
      <c r="DV1258" s="37"/>
      <c r="DW1258" s="37"/>
      <c r="DX1258" s="37"/>
      <c r="DY1258" s="37"/>
      <c r="DZ1258" s="37"/>
      <c r="EA1258" s="37"/>
      <c r="EB1258" s="37"/>
      <c r="EC1258" s="37"/>
      <c r="ED1258" s="37"/>
      <c r="EE1258" s="37"/>
      <c r="EF1258" s="37"/>
      <c r="EG1258" s="37"/>
      <c r="EH1258" s="37"/>
      <c r="EI1258" s="37"/>
      <c r="EJ1258" s="37"/>
      <c r="EK1258" s="37"/>
      <c r="EL1258" s="37"/>
      <c r="EM1258" s="37"/>
      <c r="EN1258" s="37"/>
      <c r="EO1258" s="37"/>
      <c r="EP1258" s="37"/>
      <c r="EQ1258" s="37"/>
      <c r="ER1258" s="37"/>
      <c r="ES1258" s="37"/>
      <c r="ET1258" s="37"/>
      <c r="EU1258" s="37"/>
      <c r="EV1258" s="37"/>
      <c r="EW1258" s="37"/>
      <c r="EX1258" s="37"/>
      <c r="EY1258" s="37"/>
      <c r="EZ1258" s="37"/>
      <c r="FA1258" s="37"/>
      <c r="FB1258" s="37"/>
      <c r="FC1258" s="37"/>
      <c r="FD1258" s="37"/>
      <c r="FE1258" s="37"/>
      <c r="FF1258" s="37"/>
      <c r="FG1258" s="37"/>
      <c r="FH1258" s="37"/>
      <c r="FI1258" s="37"/>
      <c r="FJ1258" s="37"/>
      <c r="FK1258" s="37"/>
      <c r="FL1258" s="37"/>
      <c r="FM1258" s="37"/>
      <c r="FN1258" s="37"/>
      <c r="FO1258" s="37"/>
      <c r="FP1258" s="37"/>
      <c r="FQ1258" s="37"/>
      <c r="FR1258" s="37"/>
      <c r="FS1258" s="37"/>
      <c r="FT1258" s="37"/>
      <c r="FU1258" s="37"/>
      <c r="FV1258" s="37"/>
      <c r="FW1258" s="37"/>
      <c r="FX1258" s="37"/>
      <c r="FY1258" s="37"/>
      <c r="FZ1258" s="37"/>
      <c r="GA1258" s="37"/>
      <c r="GB1258" s="37"/>
      <c r="GC1258" s="37"/>
      <c r="GD1258" s="37"/>
      <c r="GE1258" s="37"/>
      <c r="GF1258" s="37"/>
      <c r="GG1258" s="37"/>
      <c r="GH1258" s="37"/>
      <c r="GI1258" s="37"/>
      <c r="GJ1258" s="37"/>
      <c r="GK1258" s="37"/>
      <c r="GL1258" s="37"/>
      <c r="GM1258" s="37"/>
      <c r="GN1258" s="37"/>
      <c r="GO1258" s="37"/>
      <c r="GP1258" s="37"/>
      <c r="GQ1258" s="37"/>
      <c r="GR1258" s="37"/>
      <c r="GS1258" s="37"/>
      <c r="GT1258" s="37"/>
      <c r="GU1258" s="37"/>
      <c r="GV1258" s="37"/>
      <c r="GW1258" s="37"/>
      <c r="GX1258" s="37"/>
      <c r="GY1258" s="37"/>
      <c r="GZ1258" s="37"/>
      <c r="HA1258" s="37"/>
    </row>
    <row r="1259" spans="1:209" s="39" customFormat="1" x14ac:dyDescent="0.25">
      <c r="A1259" s="50"/>
      <c r="B1259" s="124"/>
      <c r="C1259" s="125"/>
      <c r="D1259" s="20"/>
      <c r="E1259" s="20"/>
      <c r="F1259" s="20"/>
      <c r="G1259" s="37"/>
      <c r="H1259" s="37"/>
      <c r="I1259" s="37"/>
      <c r="J1259" s="37"/>
      <c r="K1259" s="37"/>
      <c r="L1259" s="37"/>
      <c r="M1259" s="37"/>
      <c r="N1259" s="37"/>
      <c r="O1259" s="37"/>
      <c r="P1259" s="37"/>
      <c r="Q1259" s="37"/>
      <c r="R1259" s="37"/>
      <c r="S1259" s="37"/>
      <c r="T1259" s="37"/>
      <c r="U1259" s="37"/>
      <c r="V1259" s="37"/>
      <c r="W1259" s="37"/>
      <c r="X1259" s="37"/>
      <c r="Y1259" s="37"/>
      <c r="Z1259" s="37"/>
      <c r="AA1259" s="37"/>
      <c r="AB1259" s="37"/>
      <c r="AC1259" s="37"/>
      <c r="AD1259" s="37"/>
      <c r="AE1259" s="37"/>
      <c r="AF1259" s="37"/>
      <c r="AG1259" s="37"/>
      <c r="AH1259" s="37"/>
      <c r="AI1259" s="37"/>
      <c r="AJ1259" s="37"/>
      <c r="AK1259" s="37"/>
      <c r="AL1259" s="37"/>
      <c r="AM1259" s="37"/>
      <c r="AN1259" s="37"/>
      <c r="AO1259" s="37"/>
      <c r="AP1259" s="37"/>
      <c r="AQ1259" s="37"/>
      <c r="AR1259" s="37"/>
      <c r="AS1259" s="37"/>
      <c r="AT1259" s="37"/>
      <c r="AU1259" s="37"/>
      <c r="AV1259" s="37"/>
      <c r="AW1259" s="37"/>
      <c r="AX1259" s="37"/>
      <c r="AY1259" s="37"/>
      <c r="AZ1259" s="37"/>
      <c r="BA1259" s="37"/>
      <c r="BB1259" s="37"/>
      <c r="BC1259" s="37"/>
      <c r="BD1259" s="37"/>
      <c r="BE1259" s="37"/>
      <c r="BF1259" s="37"/>
      <c r="BG1259" s="37"/>
      <c r="BH1259" s="37"/>
      <c r="BI1259" s="37"/>
      <c r="BJ1259" s="37"/>
      <c r="BK1259" s="37"/>
      <c r="BL1259" s="37"/>
      <c r="BM1259" s="37"/>
      <c r="BN1259" s="37"/>
      <c r="BO1259" s="37"/>
      <c r="BP1259" s="37"/>
      <c r="BQ1259" s="37"/>
      <c r="BR1259" s="37"/>
      <c r="BS1259" s="37"/>
      <c r="BT1259" s="37"/>
      <c r="BU1259" s="37"/>
      <c r="BV1259" s="37"/>
      <c r="BW1259" s="37"/>
      <c r="BX1259" s="37"/>
      <c r="BY1259" s="37"/>
      <c r="BZ1259" s="37"/>
      <c r="CA1259" s="37"/>
      <c r="CB1259" s="37"/>
      <c r="CC1259" s="37"/>
      <c r="CD1259" s="37"/>
      <c r="CE1259" s="37"/>
      <c r="CF1259" s="37"/>
      <c r="CG1259" s="37"/>
      <c r="CH1259" s="37"/>
      <c r="CI1259" s="37"/>
      <c r="CJ1259" s="37"/>
      <c r="CK1259" s="37"/>
      <c r="CL1259" s="37"/>
      <c r="CM1259" s="37"/>
      <c r="CN1259" s="37"/>
      <c r="CO1259" s="37"/>
      <c r="CP1259" s="37"/>
      <c r="CQ1259" s="37"/>
      <c r="CR1259" s="37"/>
      <c r="CS1259" s="37"/>
      <c r="CT1259" s="37"/>
      <c r="CU1259" s="37"/>
      <c r="CV1259" s="37"/>
      <c r="CW1259" s="37"/>
      <c r="CX1259" s="37"/>
      <c r="CY1259" s="37"/>
      <c r="CZ1259" s="37"/>
      <c r="DA1259" s="37"/>
      <c r="DB1259" s="37"/>
      <c r="DC1259" s="37"/>
      <c r="DD1259" s="37"/>
      <c r="DE1259" s="37"/>
      <c r="DF1259" s="37"/>
      <c r="DG1259" s="37"/>
      <c r="DH1259" s="37"/>
      <c r="DI1259" s="37"/>
      <c r="DJ1259" s="37"/>
      <c r="DK1259" s="37"/>
      <c r="DL1259" s="37"/>
      <c r="DM1259" s="37"/>
      <c r="DN1259" s="37"/>
      <c r="DO1259" s="37"/>
      <c r="DP1259" s="37"/>
      <c r="DQ1259" s="37"/>
      <c r="DR1259" s="37"/>
      <c r="DS1259" s="37"/>
      <c r="DT1259" s="37"/>
      <c r="DU1259" s="37"/>
      <c r="DV1259" s="37"/>
      <c r="DW1259" s="37"/>
      <c r="DX1259" s="37"/>
      <c r="DY1259" s="37"/>
      <c r="DZ1259" s="37"/>
      <c r="EA1259" s="37"/>
      <c r="EB1259" s="37"/>
      <c r="EC1259" s="37"/>
      <c r="ED1259" s="37"/>
      <c r="EE1259" s="37"/>
      <c r="EF1259" s="37"/>
      <c r="EG1259" s="37"/>
      <c r="EH1259" s="37"/>
      <c r="EI1259" s="37"/>
      <c r="EJ1259" s="37"/>
      <c r="EK1259" s="37"/>
      <c r="EL1259" s="37"/>
      <c r="EM1259" s="37"/>
      <c r="EN1259" s="37"/>
      <c r="EO1259" s="37"/>
      <c r="EP1259" s="37"/>
      <c r="EQ1259" s="37"/>
      <c r="ER1259" s="37"/>
      <c r="ES1259" s="37"/>
      <c r="ET1259" s="37"/>
      <c r="EU1259" s="37"/>
      <c r="EV1259" s="37"/>
      <c r="EW1259" s="37"/>
      <c r="EX1259" s="37"/>
      <c r="EY1259" s="37"/>
      <c r="EZ1259" s="37"/>
      <c r="FA1259" s="37"/>
      <c r="FB1259" s="37"/>
      <c r="FC1259" s="37"/>
      <c r="FD1259" s="37"/>
      <c r="FE1259" s="37"/>
      <c r="FF1259" s="37"/>
      <c r="FG1259" s="37"/>
      <c r="FH1259" s="37"/>
      <c r="FI1259" s="37"/>
      <c r="FJ1259" s="37"/>
      <c r="FK1259" s="37"/>
      <c r="FL1259" s="37"/>
      <c r="FM1259" s="37"/>
      <c r="FN1259" s="37"/>
      <c r="FO1259" s="37"/>
      <c r="FP1259" s="37"/>
      <c r="FQ1259" s="37"/>
      <c r="FR1259" s="37"/>
      <c r="FS1259" s="37"/>
      <c r="FT1259" s="37"/>
      <c r="FU1259" s="37"/>
      <c r="FV1259" s="37"/>
      <c r="FW1259" s="37"/>
      <c r="FX1259" s="37"/>
      <c r="FY1259" s="37"/>
      <c r="FZ1259" s="37"/>
      <c r="GA1259" s="37"/>
      <c r="GB1259" s="37"/>
      <c r="GC1259" s="37"/>
      <c r="GD1259" s="37"/>
      <c r="GE1259" s="37"/>
      <c r="GF1259" s="37"/>
      <c r="GG1259" s="37"/>
      <c r="GH1259" s="37"/>
      <c r="GI1259" s="37"/>
      <c r="GJ1259" s="37"/>
      <c r="GK1259" s="37"/>
      <c r="GL1259" s="37"/>
      <c r="GM1259" s="37"/>
      <c r="GN1259" s="37"/>
      <c r="GO1259" s="37"/>
      <c r="GP1259" s="37"/>
      <c r="GQ1259" s="37"/>
      <c r="GR1259" s="37"/>
      <c r="GS1259" s="37"/>
      <c r="GT1259" s="37"/>
      <c r="GU1259" s="37"/>
      <c r="GV1259" s="37"/>
      <c r="GW1259" s="37"/>
      <c r="GX1259" s="37"/>
      <c r="GY1259" s="37"/>
      <c r="GZ1259" s="37"/>
      <c r="HA1259" s="37"/>
    </row>
    <row r="1260" spans="1:209" s="39" customFormat="1" x14ac:dyDescent="0.25">
      <c r="A1260" s="50"/>
      <c r="B1260" s="124"/>
      <c r="C1260" s="125"/>
      <c r="D1260" s="20"/>
      <c r="E1260" s="20"/>
      <c r="F1260" s="20"/>
      <c r="G1260" s="37"/>
      <c r="H1260" s="37"/>
      <c r="I1260" s="37"/>
      <c r="J1260" s="37"/>
      <c r="K1260" s="37"/>
      <c r="L1260" s="37"/>
      <c r="M1260" s="37"/>
      <c r="N1260" s="37"/>
      <c r="O1260" s="37"/>
      <c r="P1260" s="37"/>
      <c r="Q1260" s="37"/>
      <c r="R1260" s="37"/>
      <c r="S1260" s="37"/>
      <c r="T1260" s="37"/>
      <c r="U1260" s="37"/>
      <c r="V1260" s="37"/>
      <c r="W1260" s="37"/>
      <c r="X1260" s="37"/>
      <c r="Y1260" s="37"/>
      <c r="Z1260" s="37"/>
      <c r="AA1260" s="37"/>
      <c r="AB1260" s="37"/>
      <c r="AC1260" s="37"/>
      <c r="AD1260" s="37"/>
      <c r="AE1260" s="37"/>
      <c r="AF1260" s="37"/>
      <c r="AG1260" s="37"/>
      <c r="AH1260" s="37"/>
      <c r="AI1260" s="37"/>
      <c r="AJ1260" s="37"/>
      <c r="AK1260" s="37"/>
      <c r="AL1260" s="37"/>
      <c r="AM1260" s="37"/>
      <c r="AN1260" s="37"/>
      <c r="AO1260" s="37"/>
      <c r="AP1260" s="37"/>
      <c r="AQ1260" s="37"/>
      <c r="AR1260" s="37"/>
      <c r="AS1260" s="37"/>
      <c r="AT1260" s="37"/>
      <c r="AU1260" s="37"/>
      <c r="AV1260" s="37"/>
      <c r="AW1260" s="37"/>
      <c r="AX1260" s="37"/>
      <c r="AY1260" s="37"/>
      <c r="AZ1260" s="37"/>
      <c r="BA1260" s="37"/>
      <c r="BB1260" s="37"/>
      <c r="BC1260" s="37"/>
      <c r="BD1260" s="37"/>
      <c r="BE1260" s="37"/>
      <c r="BF1260" s="37"/>
      <c r="BG1260" s="37"/>
      <c r="BH1260" s="37"/>
      <c r="BI1260" s="37"/>
      <c r="BJ1260" s="37"/>
      <c r="BK1260" s="37"/>
      <c r="BL1260" s="37"/>
      <c r="BM1260" s="37"/>
      <c r="BN1260" s="37"/>
      <c r="BO1260" s="37"/>
      <c r="BP1260" s="37"/>
      <c r="BQ1260" s="37"/>
      <c r="BR1260" s="37"/>
      <c r="BS1260" s="37"/>
      <c r="BT1260" s="37"/>
      <c r="BU1260" s="37"/>
      <c r="BV1260" s="37"/>
      <c r="BW1260" s="37"/>
      <c r="BX1260" s="37"/>
      <c r="BY1260" s="37"/>
      <c r="BZ1260" s="37"/>
      <c r="CA1260" s="37"/>
      <c r="CB1260" s="37"/>
      <c r="CC1260" s="37"/>
      <c r="CD1260" s="37"/>
      <c r="CE1260" s="37"/>
      <c r="CF1260" s="37"/>
      <c r="CG1260" s="37"/>
      <c r="CH1260" s="37"/>
      <c r="CI1260" s="37"/>
      <c r="CJ1260" s="37"/>
      <c r="CK1260" s="37"/>
      <c r="CL1260" s="37"/>
      <c r="CM1260" s="37"/>
      <c r="CN1260" s="37"/>
      <c r="CO1260" s="37"/>
      <c r="CP1260" s="37"/>
      <c r="CQ1260" s="37"/>
      <c r="CR1260" s="37"/>
      <c r="CS1260" s="37"/>
      <c r="CT1260" s="37"/>
      <c r="CU1260" s="37"/>
      <c r="CV1260" s="37"/>
      <c r="CW1260" s="37"/>
      <c r="CX1260" s="37"/>
      <c r="CY1260" s="37"/>
      <c r="CZ1260" s="37"/>
      <c r="DA1260" s="37"/>
      <c r="DB1260" s="37"/>
      <c r="DC1260" s="37"/>
      <c r="DD1260" s="37"/>
      <c r="DE1260" s="37"/>
      <c r="DF1260" s="37"/>
      <c r="DG1260" s="37"/>
      <c r="DH1260" s="37"/>
      <c r="DI1260" s="37"/>
      <c r="DJ1260" s="37"/>
      <c r="DK1260" s="37"/>
      <c r="DL1260" s="37"/>
      <c r="DM1260" s="37"/>
      <c r="DN1260" s="37"/>
      <c r="DO1260" s="37"/>
      <c r="DP1260" s="37"/>
      <c r="DQ1260" s="37"/>
      <c r="DR1260" s="37"/>
      <c r="DS1260" s="37"/>
      <c r="DT1260" s="37"/>
      <c r="DU1260" s="37"/>
      <c r="DV1260" s="37"/>
      <c r="DW1260" s="37"/>
      <c r="DX1260" s="37"/>
      <c r="DY1260" s="37"/>
      <c r="DZ1260" s="37"/>
      <c r="EA1260" s="37"/>
      <c r="EB1260" s="37"/>
      <c r="EC1260" s="37"/>
      <c r="ED1260" s="37"/>
      <c r="EE1260" s="37"/>
      <c r="EF1260" s="37"/>
      <c r="EG1260" s="37"/>
      <c r="EH1260" s="37"/>
      <c r="EI1260" s="37"/>
      <c r="EJ1260" s="37"/>
      <c r="EK1260" s="37"/>
      <c r="EL1260" s="37"/>
      <c r="EM1260" s="37"/>
      <c r="EN1260" s="37"/>
      <c r="EO1260" s="37"/>
      <c r="EP1260" s="37"/>
      <c r="EQ1260" s="37"/>
      <c r="ER1260" s="37"/>
      <c r="ES1260" s="37"/>
      <c r="ET1260" s="37"/>
      <c r="EU1260" s="37"/>
      <c r="EV1260" s="37"/>
      <c r="EW1260" s="37"/>
      <c r="EX1260" s="37"/>
      <c r="EY1260" s="37"/>
      <c r="EZ1260" s="37"/>
      <c r="FA1260" s="37"/>
      <c r="FB1260" s="37"/>
      <c r="FC1260" s="37"/>
      <c r="FD1260" s="37"/>
      <c r="FE1260" s="37"/>
      <c r="FF1260" s="37"/>
      <c r="FG1260" s="37"/>
      <c r="FH1260" s="37"/>
      <c r="FI1260" s="37"/>
      <c r="FJ1260" s="37"/>
      <c r="FK1260" s="37"/>
      <c r="FL1260" s="37"/>
      <c r="FM1260" s="37"/>
      <c r="FN1260" s="37"/>
      <c r="FO1260" s="37"/>
      <c r="FP1260" s="37"/>
      <c r="FQ1260" s="37"/>
      <c r="FR1260" s="37"/>
      <c r="FS1260" s="37"/>
      <c r="FT1260" s="37"/>
      <c r="FU1260" s="37"/>
      <c r="FV1260" s="37"/>
      <c r="FW1260" s="37"/>
      <c r="FX1260" s="37"/>
      <c r="FY1260" s="37"/>
      <c r="FZ1260" s="37"/>
      <c r="GA1260" s="37"/>
      <c r="GB1260" s="37"/>
      <c r="GC1260" s="37"/>
      <c r="GD1260" s="37"/>
      <c r="GE1260" s="37"/>
      <c r="GF1260" s="37"/>
      <c r="GG1260" s="37"/>
      <c r="GH1260" s="37"/>
      <c r="GI1260" s="37"/>
      <c r="GJ1260" s="37"/>
      <c r="GK1260" s="37"/>
      <c r="GL1260" s="37"/>
      <c r="GM1260" s="37"/>
      <c r="GN1260" s="37"/>
      <c r="GO1260" s="37"/>
      <c r="GP1260" s="37"/>
      <c r="GQ1260" s="37"/>
      <c r="GR1260" s="37"/>
      <c r="GS1260" s="37"/>
      <c r="GT1260" s="37"/>
      <c r="GU1260" s="37"/>
      <c r="GV1260" s="37"/>
      <c r="GW1260" s="37"/>
      <c r="GX1260" s="37"/>
      <c r="GY1260" s="37"/>
      <c r="GZ1260" s="37"/>
      <c r="HA1260" s="37"/>
    </row>
    <row r="1261" spans="1:209" s="39" customFormat="1" x14ac:dyDescent="0.25">
      <c r="A1261" s="50"/>
      <c r="B1261" s="124"/>
      <c r="C1261" s="125"/>
      <c r="D1261" s="20"/>
      <c r="E1261" s="20"/>
      <c r="F1261" s="20"/>
      <c r="G1261" s="37"/>
      <c r="H1261" s="37"/>
      <c r="I1261" s="37"/>
      <c r="J1261" s="37"/>
      <c r="K1261" s="37"/>
      <c r="L1261" s="37"/>
      <c r="M1261" s="37"/>
      <c r="N1261" s="37"/>
      <c r="O1261" s="37"/>
      <c r="P1261" s="37"/>
      <c r="Q1261" s="37"/>
      <c r="R1261" s="37"/>
      <c r="S1261" s="37"/>
      <c r="T1261" s="37"/>
      <c r="U1261" s="37"/>
      <c r="V1261" s="37"/>
      <c r="W1261" s="37"/>
      <c r="X1261" s="37"/>
      <c r="Y1261" s="37"/>
      <c r="Z1261" s="37"/>
      <c r="AA1261" s="37"/>
      <c r="AB1261" s="37"/>
      <c r="AC1261" s="37"/>
      <c r="AD1261" s="37"/>
      <c r="AE1261" s="37"/>
      <c r="AF1261" s="37"/>
      <c r="AG1261" s="37"/>
      <c r="AH1261" s="37"/>
      <c r="AI1261" s="37"/>
      <c r="AJ1261" s="37"/>
      <c r="AK1261" s="37"/>
      <c r="AL1261" s="37"/>
      <c r="AM1261" s="37"/>
      <c r="AN1261" s="37"/>
      <c r="AO1261" s="37"/>
      <c r="AP1261" s="37"/>
      <c r="AQ1261" s="37"/>
      <c r="AR1261" s="37"/>
      <c r="AS1261" s="37"/>
      <c r="AT1261" s="37"/>
      <c r="AU1261" s="37"/>
      <c r="AV1261" s="37"/>
      <c r="AW1261" s="37"/>
      <c r="AX1261" s="37"/>
      <c r="AY1261" s="37"/>
      <c r="AZ1261" s="37"/>
      <c r="BA1261" s="37"/>
      <c r="BB1261" s="37"/>
      <c r="BC1261" s="37"/>
      <c r="BD1261" s="37"/>
      <c r="BE1261" s="37"/>
      <c r="BF1261" s="37"/>
      <c r="BG1261" s="37"/>
      <c r="BH1261" s="37"/>
      <c r="BI1261" s="37"/>
      <c r="BJ1261" s="37"/>
      <c r="BK1261" s="37"/>
      <c r="BL1261" s="37"/>
      <c r="BM1261" s="37"/>
      <c r="BN1261" s="37"/>
      <c r="BO1261" s="37"/>
      <c r="BP1261" s="37"/>
      <c r="BQ1261" s="37"/>
      <c r="BR1261" s="37"/>
      <c r="BS1261" s="37"/>
      <c r="BT1261" s="37"/>
      <c r="BU1261" s="37"/>
      <c r="BV1261" s="37"/>
      <c r="BW1261" s="37"/>
      <c r="BX1261" s="37"/>
      <c r="BY1261" s="37"/>
      <c r="BZ1261" s="37"/>
      <c r="CA1261" s="37"/>
      <c r="CB1261" s="37"/>
      <c r="CC1261" s="37"/>
      <c r="CD1261" s="37"/>
      <c r="CE1261" s="37"/>
      <c r="CF1261" s="37"/>
      <c r="CG1261" s="37"/>
      <c r="CH1261" s="37"/>
      <c r="CI1261" s="37"/>
      <c r="CJ1261" s="37"/>
      <c r="CK1261" s="37"/>
      <c r="CL1261" s="37"/>
      <c r="CM1261" s="37"/>
      <c r="CN1261" s="37"/>
      <c r="CO1261" s="37"/>
      <c r="CP1261" s="37"/>
      <c r="CQ1261" s="37"/>
      <c r="CR1261" s="37"/>
      <c r="CS1261" s="37"/>
      <c r="CT1261" s="37"/>
      <c r="CU1261" s="37"/>
      <c r="CV1261" s="37"/>
      <c r="CW1261" s="37"/>
      <c r="CX1261" s="37"/>
      <c r="CY1261" s="37"/>
      <c r="CZ1261" s="37"/>
      <c r="DA1261" s="37"/>
      <c r="DB1261" s="37"/>
      <c r="DC1261" s="37"/>
      <c r="DD1261" s="37"/>
      <c r="DE1261" s="37"/>
      <c r="DF1261" s="37"/>
      <c r="DG1261" s="37"/>
      <c r="DH1261" s="37"/>
      <c r="DI1261" s="37"/>
      <c r="DJ1261" s="37"/>
      <c r="DK1261" s="37"/>
      <c r="DL1261" s="37"/>
      <c r="DM1261" s="37"/>
      <c r="DN1261" s="37"/>
      <c r="DO1261" s="37"/>
      <c r="DP1261" s="37"/>
      <c r="DQ1261" s="37"/>
      <c r="DR1261" s="37"/>
      <c r="DS1261" s="37"/>
      <c r="DT1261" s="37"/>
      <c r="DU1261" s="37"/>
      <c r="DV1261" s="37"/>
      <c r="DW1261" s="37"/>
      <c r="DX1261" s="37"/>
      <c r="DY1261" s="37"/>
      <c r="DZ1261" s="37"/>
      <c r="EA1261" s="37"/>
      <c r="EB1261" s="37"/>
      <c r="EC1261" s="37"/>
      <c r="ED1261" s="37"/>
      <c r="EE1261" s="37"/>
      <c r="EF1261" s="37"/>
      <c r="EG1261" s="37"/>
      <c r="EH1261" s="37"/>
      <c r="EI1261" s="37"/>
      <c r="EJ1261" s="37"/>
      <c r="EK1261" s="37"/>
      <c r="EL1261" s="37"/>
      <c r="EM1261" s="37"/>
      <c r="EN1261" s="37"/>
      <c r="EO1261" s="37"/>
      <c r="EP1261" s="37"/>
      <c r="EQ1261" s="37"/>
      <c r="ER1261" s="37"/>
      <c r="ES1261" s="37"/>
      <c r="ET1261" s="37"/>
      <c r="EU1261" s="37"/>
      <c r="EV1261" s="37"/>
      <c r="EW1261" s="37"/>
      <c r="EX1261" s="37"/>
      <c r="EY1261" s="37"/>
      <c r="EZ1261" s="37"/>
      <c r="FA1261" s="37"/>
      <c r="FB1261" s="37"/>
      <c r="FC1261" s="37"/>
      <c r="FD1261" s="37"/>
      <c r="FE1261" s="37"/>
      <c r="FF1261" s="37"/>
      <c r="FG1261" s="37"/>
      <c r="FH1261" s="37"/>
      <c r="FI1261" s="37"/>
      <c r="FJ1261" s="37"/>
      <c r="FK1261" s="37"/>
      <c r="FL1261" s="37"/>
      <c r="FM1261" s="37"/>
      <c r="FN1261" s="37"/>
      <c r="FO1261" s="37"/>
      <c r="FP1261" s="37"/>
      <c r="FQ1261" s="37"/>
      <c r="FR1261" s="37"/>
      <c r="FS1261" s="37"/>
      <c r="FT1261" s="37"/>
      <c r="FU1261" s="37"/>
      <c r="FV1261" s="37"/>
      <c r="FW1261" s="37"/>
      <c r="FX1261" s="37"/>
      <c r="FY1261" s="37"/>
      <c r="FZ1261" s="37"/>
      <c r="GA1261" s="37"/>
      <c r="GB1261" s="37"/>
      <c r="GC1261" s="37"/>
      <c r="GD1261" s="37"/>
      <c r="GE1261" s="37"/>
      <c r="GF1261" s="37"/>
      <c r="GG1261" s="37"/>
      <c r="GH1261" s="37"/>
      <c r="GI1261" s="37"/>
      <c r="GJ1261" s="37"/>
      <c r="GK1261" s="37"/>
      <c r="GL1261" s="37"/>
      <c r="GM1261" s="37"/>
      <c r="GN1261" s="37"/>
      <c r="GO1261" s="37"/>
      <c r="GP1261" s="37"/>
      <c r="GQ1261" s="37"/>
      <c r="GR1261" s="37"/>
      <c r="GS1261" s="37"/>
      <c r="GT1261" s="37"/>
      <c r="GU1261" s="37"/>
      <c r="GV1261" s="37"/>
      <c r="GW1261" s="37"/>
      <c r="GX1261" s="37"/>
      <c r="GY1261" s="37"/>
      <c r="GZ1261" s="37"/>
      <c r="HA1261" s="37"/>
    </row>
    <row r="1262" spans="1:209" s="39" customFormat="1" x14ac:dyDescent="0.25">
      <c r="A1262" s="50"/>
      <c r="B1262" s="124"/>
      <c r="C1262" s="125"/>
      <c r="D1262" s="20"/>
      <c r="E1262" s="20"/>
      <c r="F1262" s="20"/>
      <c r="G1262" s="37"/>
      <c r="H1262" s="37"/>
      <c r="I1262" s="37"/>
      <c r="J1262" s="37"/>
      <c r="K1262" s="37"/>
      <c r="L1262" s="37"/>
      <c r="M1262" s="37"/>
      <c r="N1262" s="37"/>
      <c r="O1262" s="37"/>
      <c r="P1262" s="37"/>
      <c r="Q1262" s="37"/>
      <c r="R1262" s="37"/>
      <c r="S1262" s="37"/>
      <c r="T1262" s="37"/>
      <c r="U1262" s="37"/>
      <c r="V1262" s="37"/>
      <c r="W1262" s="37"/>
      <c r="X1262" s="37"/>
      <c r="Y1262" s="37"/>
      <c r="Z1262" s="37"/>
      <c r="AA1262" s="37"/>
      <c r="AB1262" s="37"/>
      <c r="AC1262" s="37"/>
      <c r="AD1262" s="37"/>
      <c r="AE1262" s="37"/>
      <c r="AF1262" s="37"/>
      <c r="AG1262" s="37"/>
      <c r="AH1262" s="37"/>
      <c r="AI1262" s="37"/>
      <c r="AJ1262" s="37"/>
      <c r="AK1262" s="37"/>
      <c r="AL1262" s="37"/>
      <c r="AM1262" s="37"/>
      <c r="AN1262" s="37"/>
      <c r="AO1262" s="37"/>
      <c r="AP1262" s="37"/>
      <c r="AQ1262" s="37"/>
      <c r="AR1262" s="37"/>
      <c r="AS1262" s="37"/>
      <c r="AT1262" s="37"/>
      <c r="AU1262" s="37"/>
      <c r="AV1262" s="37"/>
      <c r="AW1262" s="37"/>
      <c r="AX1262" s="37"/>
      <c r="AY1262" s="37"/>
      <c r="AZ1262" s="37"/>
      <c r="BA1262" s="37"/>
      <c r="BB1262" s="37"/>
      <c r="BC1262" s="37"/>
      <c r="BD1262" s="37"/>
      <c r="BE1262" s="37"/>
      <c r="BF1262" s="37"/>
      <c r="BG1262" s="37"/>
      <c r="BH1262" s="37"/>
      <c r="BI1262" s="37"/>
      <c r="BJ1262" s="37"/>
      <c r="BK1262" s="37"/>
      <c r="BL1262" s="37"/>
      <c r="BM1262" s="37"/>
      <c r="BN1262" s="37"/>
      <c r="BO1262" s="37"/>
      <c r="BP1262" s="37"/>
      <c r="BQ1262" s="37"/>
      <c r="BR1262" s="37"/>
      <c r="BS1262" s="37"/>
      <c r="BT1262" s="37"/>
      <c r="BU1262" s="37"/>
      <c r="BV1262" s="37"/>
      <c r="BW1262" s="37"/>
      <c r="BX1262" s="37"/>
      <c r="BY1262" s="37"/>
      <c r="BZ1262" s="37"/>
      <c r="CA1262" s="37"/>
      <c r="CB1262" s="37"/>
      <c r="CC1262" s="37"/>
      <c r="CD1262" s="37"/>
      <c r="CE1262" s="37"/>
      <c r="CF1262" s="37"/>
      <c r="CG1262" s="37"/>
      <c r="CH1262" s="37"/>
      <c r="CI1262" s="37"/>
      <c r="CJ1262" s="37"/>
      <c r="CK1262" s="37"/>
      <c r="CL1262" s="37"/>
      <c r="CM1262" s="37"/>
      <c r="CN1262" s="37"/>
      <c r="CO1262" s="37"/>
      <c r="CP1262" s="37"/>
      <c r="CQ1262" s="37"/>
      <c r="CR1262" s="37"/>
      <c r="CS1262" s="37"/>
      <c r="CT1262" s="37"/>
      <c r="CU1262" s="37"/>
      <c r="CV1262" s="37"/>
      <c r="CW1262" s="37"/>
      <c r="CX1262" s="37"/>
      <c r="CY1262" s="37"/>
      <c r="CZ1262" s="37"/>
      <c r="DA1262" s="37"/>
      <c r="DB1262" s="37"/>
      <c r="DC1262" s="37"/>
      <c r="DD1262" s="37"/>
      <c r="DE1262" s="37"/>
      <c r="DF1262" s="37"/>
      <c r="DG1262" s="37"/>
      <c r="DH1262" s="37"/>
      <c r="DI1262" s="37"/>
      <c r="DJ1262" s="37"/>
      <c r="DK1262" s="37"/>
      <c r="DL1262" s="37"/>
      <c r="DM1262" s="37"/>
      <c r="DN1262" s="37"/>
      <c r="DO1262" s="37"/>
      <c r="DP1262" s="37"/>
      <c r="DQ1262" s="37"/>
      <c r="DR1262" s="37"/>
      <c r="DS1262" s="37"/>
      <c r="DT1262" s="37"/>
      <c r="DU1262" s="37"/>
      <c r="DV1262" s="37"/>
      <c r="DW1262" s="37"/>
      <c r="DX1262" s="37"/>
      <c r="DY1262" s="37"/>
      <c r="DZ1262" s="37"/>
      <c r="EA1262" s="37"/>
      <c r="EB1262" s="37"/>
      <c r="EC1262" s="37"/>
      <c r="ED1262" s="37"/>
      <c r="EE1262" s="37"/>
      <c r="EF1262" s="37"/>
      <c r="EG1262" s="37"/>
      <c r="EH1262" s="37"/>
      <c r="EI1262" s="37"/>
      <c r="EJ1262" s="37"/>
      <c r="EK1262" s="37"/>
      <c r="EL1262" s="37"/>
      <c r="EM1262" s="37"/>
      <c r="EN1262" s="37"/>
      <c r="EO1262" s="37"/>
      <c r="EP1262" s="37"/>
      <c r="EQ1262" s="37"/>
      <c r="ER1262" s="37"/>
      <c r="ES1262" s="37"/>
      <c r="ET1262" s="37"/>
      <c r="EU1262" s="37"/>
      <c r="EV1262" s="37"/>
      <c r="EW1262" s="37"/>
      <c r="EX1262" s="37"/>
      <c r="EY1262" s="37"/>
      <c r="EZ1262" s="37"/>
      <c r="FA1262" s="37"/>
      <c r="FB1262" s="37"/>
      <c r="FC1262" s="37"/>
      <c r="FD1262" s="37"/>
      <c r="FE1262" s="37"/>
      <c r="FF1262" s="37"/>
      <c r="FG1262" s="37"/>
      <c r="FH1262" s="37"/>
      <c r="FI1262" s="37"/>
      <c r="FJ1262" s="37"/>
      <c r="FK1262" s="37"/>
      <c r="FL1262" s="37"/>
      <c r="FM1262" s="37"/>
      <c r="FN1262" s="37"/>
      <c r="FO1262" s="37"/>
      <c r="FP1262" s="37"/>
      <c r="FQ1262" s="37"/>
      <c r="FR1262" s="37"/>
      <c r="FS1262" s="37"/>
      <c r="FT1262" s="37"/>
      <c r="FU1262" s="37"/>
      <c r="FV1262" s="37"/>
      <c r="FW1262" s="37"/>
      <c r="FX1262" s="37"/>
      <c r="FY1262" s="37"/>
      <c r="FZ1262" s="37"/>
      <c r="GA1262" s="37"/>
      <c r="GB1262" s="37"/>
      <c r="GC1262" s="37"/>
      <c r="GD1262" s="37"/>
      <c r="GE1262" s="37"/>
      <c r="GF1262" s="37"/>
      <c r="GG1262" s="37"/>
      <c r="GH1262" s="37"/>
      <c r="GI1262" s="37"/>
      <c r="GJ1262" s="37"/>
      <c r="GK1262" s="37"/>
      <c r="GL1262" s="37"/>
      <c r="GM1262" s="37"/>
      <c r="GN1262" s="37"/>
      <c r="GO1262" s="37"/>
      <c r="GP1262" s="37"/>
      <c r="GQ1262" s="37"/>
      <c r="GR1262" s="37"/>
      <c r="GS1262" s="37"/>
      <c r="GT1262" s="37"/>
      <c r="GU1262" s="37"/>
      <c r="GV1262" s="37"/>
      <c r="GW1262" s="37"/>
      <c r="GX1262" s="37"/>
      <c r="GY1262" s="37"/>
      <c r="GZ1262" s="37"/>
      <c r="HA1262" s="37"/>
    </row>
    <row r="1263" spans="1:209" s="39" customFormat="1" x14ac:dyDescent="0.25">
      <c r="A1263" s="50"/>
      <c r="B1263" s="124"/>
      <c r="C1263" s="125"/>
      <c r="D1263" s="20"/>
      <c r="E1263" s="20"/>
      <c r="F1263" s="20"/>
      <c r="G1263" s="37"/>
      <c r="H1263" s="37"/>
      <c r="I1263" s="37"/>
      <c r="J1263" s="37"/>
      <c r="K1263" s="37"/>
      <c r="L1263" s="37"/>
      <c r="M1263" s="37"/>
      <c r="N1263" s="37"/>
      <c r="O1263" s="37"/>
      <c r="P1263" s="37"/>
      <c r="Q1263" s="37"/>
      <c r="R1263" s="37"/>
      <c r="S1263" s="37"/>
      <c r="T1263" s="37"/>
      <c r="U1263" s="37"/>
      <c r="V1263" s="37"/>
      <c r="W1263" s="37"/>
      <c r="X1263" s="37"/>
      <c r="Y1263" s="37"/>
      <c r="Z1263" s="37"/>
      <c r="AA1263" s="37"/>
      <c r="AB1263" s="37"/>
      <c r="AC1263" s="37"/>
      <c r="AD1263" s="37"/>
      <c r="AE1263" s="37"/>
      <c r="AF1263" s="37"/>
      <c r="AG1263" s="37"/>
      <c r="AH1263" s="37"/>
      <c r="AI1263" s="37"/>
      <c r="AJ1263" s="37"/>
      <c r="AK1263" s="37"/>
      <c r="AL1263" s="37"/>
      <c r="AM1263" s="37"/>
      <c r="AN1263" s="37"/>
      <c r="AO1263" s="37"/>
      <c r="AP1263" s="37"/>
      <c r="AQ1263" s="37"/>
      <c r="AR1263" s="37"/>
      <c r="AS1263" s="37"/>
      <c r="AT1263" s="37"/>
      <c r="AU1263" s="37"/>
      <c r="AV1263" s="37"/>
      <c r="AW1263" s="37"/>
      <c r="AX1263" s="37"/>
      <c r="AY1263" s="37"/>
      <c r="AZ1263" s="37"/>
      <c r="BA1263" s="37"/>
      <c r="BB1263" s="37"/>
      <c r="BC1263" s="37"/>
      <c r="BD1263" s="37"/>
      <c r="BE1263" s="37"/>
      <c r="BF1263" s="37"/>
      <c r="BG1263" s="37"/>
      <c r="BH1263" s="37"/>
      <c r="BI1263" s="37"/>
      <c r="BJ1263" s="37"/>
      <c r="BK1263" s="37"/>
      <c r="BL1263" s="37"/>
      <c r="BM1263" s="37"/>
      <c r="BN1263" s="37"/>
      <c r="BO1263" s="37"/>
      <c r="BP1263" s="37"/>
      <c r="BQ1263" s="37"/>
      <c r="BR1263" s="37"/>
      <c r="BS1263" s="37"/>
      <c r="BT1263" s="37"/>
      <c r="BU1263" s="37"/>
      <c r="BV1263" s="37"/>
      <c r="BW1263" s="37"/>
      <c r="BX1263" s="37"/>
      <c r="BY1263" s="37"/>
      <c r="BZ1263" s="37"/>
      <c r="CA1263" s="37"/>
      <c r="CB1263" s="37"/>
      <c r="CC1263" s="37"/>
      <c r="CD1263" s="37"/>
      <c r="CE1263" s="37"/>
      <c r="CF1263" s="37"/>
      <c r="CG1263" s="37"/>
      <c r="CH1263" s="37"/>
      <c r="CI1263" s="37"/>
      <c r="CJ1263" s="37"/>
      <c r="CK1263" s="37"/>
      <c r="CL1263" s="37"/>
      <c r="CM1263" s="37"/>
      <c r="CN1263" s="37"/>
      <c r="CO1263" s="37"/>
      <c r="CP1263" s="37"/>
      <c r="CQ1263" s="37"/>
      <c r="CR1263" s="37"/>
      <c r="CS1263" s="37"/>
      <c r="CT1263" s="37"/>
      <c r="CU1263" s="37"/>
      <c r="CV1263" s="37"/>
      <c r="CW1263" s="37"/>
      <c r="CX1263" s="37"/>
      <c r="CY1263" s="37"/>
      <c r="CZ1263" s="37"/>
      <c r="DA1263" s="37"/>
      <c r="DB1263" s="37"/>
      <c r="DC1263" s="37"/>
      <c r="DD1263" s="37"/>
      <c r="DE1263" s="37"/>
      <c r="DF1263" s="37"/>
      <c r="DG1263" s="37"/>
      <c r="DH1263" s="37"/>
      <c r="DI1263" s="37"/>
      <c r="DJ1263" s="37"/>
      <c r="DK1263" s="37"/>
      <c r="DL1263" s="37"/>
      <c r="DM1263" s="37"/>
      <c r="DN1263" s="37"/>
      <c r="DO1263" s="37"/>
      <c r="DP1263" s="37"/>
      <c r="DQ1263" s="37"/>
      <c r="DR1263" s="37"/>
      <c r="DS1263" s="37"/>
      <c r="DT1263" s="37"/>
      <c r="DU1263" s="37"/>
      <c r="DV1263" s="37"/>
      <c r="DW1263" s="37"/>
      <c r="DX1263" s="37"/>
      <c r="DY1263" s="37"/>
      <c r="DZ1263" s="37"/>
      <c r="EA1263" s="37"/>
      <c r="EB1263" s="37"/>
      <c r="EC1263" s="37"/>
      <c r="ED1263" s="37"/>
      <c r="EE1263" s="37"/>
      <c r="EF1263" s="37"/>
      <c r="EG1263" s="37"/>
      <c r="EH1263" s="37"/>
      <c r="EI1263" s="37"/>
      <c r="EJ1263" s="37"/>
      <c r="EK1263" s="37"/>
      <c r="EL1263" s="37"/>
      <c r="EM1263" s="37"/>
      <c r="EN1263" s="37"/>
      <c r="EO1263" s="37"/>
      <c r="EP1263" s="37"/>
      <c r="EQ1263" s="37"/>
      <c r="ER1263" s="37"/>
      <c r="ES1263" s="37"/>
      <c r="ET1263" s="37"/>
      <c r="EU1263" s="37"/>
      <c r="EV1263" s="37"/>
      <c r="EW1263" s="37"/>
      <c r="EX1263" s="37"/>
      <c r="EY1263" s="37"/>
      <c r="EZ1263" s="37"/>
      <c r="FA1263" s="37"/>
      <c r="FB1263" s="37"/>
      <c r="FC1263" s="37"/>
      <c r="FD1263" s="37"/>
      <c r="FE1263" s="37"/>
      <c r="FF1263" s="37"/>
      <c r="FG1263" s="37"/>
      <c r="FH1263" s="37"/>
      <c r="FI1263" s="37"/>
      <c r="FJ1263" s="37"/>
      <c r="FK1263" s="37"/>
      <c r="FL1263" s="37"/>
      <c r="FM1263" s="37"/>
      <c r="FN1263" s="37"/>
      <c r="FO1263" s="37"/>
      <c r="FP1263" s="37"/>
      <c r="FQ1263" s="37"/>
      <c r="FR1263" s="37"/>
      <c r="FS1263" s="37"/>
      <c r="FT1263" s="37"/>
      <c r="FU1263" s="37"/>
      <c r="FV1263" s="37"/>
      <c r="FW1263" s="37"/>
      <c r="FX1263" s="37"/>
      <c r="FY1263" s="37"/>
      <c r="FZ1263" s="37"/>
      <c r="GA1263" s="37"/>
      <c r="GB1263" s="37"/>
      <c r="GC1263" s="37"/>
      <c r="GD1263" s="37"/>
      <c r="GE1263" s="37"/>
      <c r="GF1263" s="37"/>
      <c r="GG1263" s="37"/>
      <c r="GH1263" s="37"/>
      <c r="GI1263" s="37"/>
      <c r="GJ1263" s="37"/>
      <c r="GK1263" s="37"/>
      <c r="GL1263" s="37"/>
      <c r="GM1263" s="37"/>
      <c r="GN1263" s="37"/>
      <c r="GO1263" s="37"/>
      <c r="GP1263" s="37"/>
      <c r="GQ1263" s="37"/>
      <c r="GR1263" s="37"/>
      <c r="GS1263" s="37"/>
      <c r="GT1263" s="37"/>
      <c r="GU1263" s="37"/>
      <c r="GV1263" s="37"/>
      <c r="GW1263" s="37"/>
      <c r="GX1263" s="37"/>
      <c r="GY1263" s="37"/>
      <c r="GZ1263" s="37"/>
      <c r="HA1263" s="37"/>
    </row>
    <row r="1264" spans="1:209" s="39" customFormat="1" x14ac:dyDescent="0.25">
      <c r="A1264" s="50"/>
      <c r="B1264" s="124"/>
      <c r="C1264" s="125"/>
      <c r="D1264" s="20"/>
      <c r="E1264" s="20"/>
      <c r="F1264" s="20"/>
      <c r="G1264" s="37"/>
      <c r="H1264" s="37"/>
      <c r="I1264" s="37"/>
      <c r="J1264" s="37"/>
      <c r="K1264" s="37"/>
      <c r="L1264" s="37"/>
      <c r="M1264" s="37"/>
      <c r="N1264" s="37"/>
      <c r="O1264" s="37"/>
      <c r="P1264" s="37"/>
      <c r="Q1264" s="37"/>
      <c r="R1264" s="37"/>
      <c r="S1264" s="37"/>
      <c r="T1264" s="37"/>
      <c r="U1264" s="37"/>
      <c r="V1264" s="37"/>
      <c r="W1264" s="37"/>
      <c r="X1264" s="37"/>
      <c r="Y1264" s="37"/>
      <c r="Z1264" s="37"/>
      <c r="AA1264" s="37"/>
      <c r="AB1264" s="37"/>
      <c r="AC1264" s="37"/>
      <c r="AD1264" s="37"/>
      <c r="AE1264" s="37"/>
      <c r="AF1264" s="37"/>
      <c r="AG1264" s="37"/>
      <c r="AH1264" s="37"/>
      <c r="AI1264" s="37"/>
      <c r="AJ1264" s="37"/>
      <c r="AK1264" s="37"/>
      <c r="AL1264" s="37"/>
      <c r="AM1264" s="37"/>
      <c r="AN1264" s="37"/>
      <c r="AO1264" s="37"/>
      <c r="AP1264" s="37"/>
      <c r="AQ1264" s="37"/>
      <c r="AR1264" s="37"/>
      <c r="AS1264" s="37"/>
      <c r="AT1264" s="37"/>
      <c r="AU1264" s="37"/>
      <c r="AV1264" s="37"/>
      <c r="AW1264" s="37"/>
      <c r="AX1264" s="37"/>
      <c r="AY1264" s="37"/>
      <c r="AZ1264" s="37"/>
      <c r="BA1264" s="37"/>
      <c r="BB1264" s="37"/>
      <c r="BC1264" s="37"/>
      <c r="BD1264" s="37"/>
      <c r="BE1264" s="37"/>
      <c r="BF1264" s="37"/>
      <c r="BG1264" s="37"/>
      <c r="BH1264" s="37"/>
      <c r="BI1264" s="37"/>
      <c r="BJ1264" s="37"/>
      <c r="BK1264" s="37"/>
      <c r="BL1264" s="37"/>
      <c r="BM1264" s="37"/>
      <c r="BN1264" s="37"/>
      <c r="BO1264" s="37"/>
      <c r="BP1264" s="37"/>
      <c r="BQ1264" s="37"/>
      <c r="BR1264" s="37"/>
      <c r="BS1264" s="37"/>
      <c r="BT1264" s="37"/>
      <c r="BU1264" s="37"/>
      <c r="BV1264" s="37"/>
      <c r="BW1264" s="37"/>
      <c r="BX1264" s="37"/>
      <c r="BY1264" s="37"/>
      <c r="BZ1264" s="37"/>
      <c r="CA1264" s="37"/>
      <c r="CB1264" s="37"/>
      <c r="CC1264" s="37"/>
      <c r="CD1264" s="37"/>
      <c r="CE1264" s="37"/>
      <c r="CF1264" s="37"/>
      <c r="CG1264" s="37"/>
      <c r="CH1264" s="37"/>
      <c r="CI1264" s="37"/>
      <c r="CJ1264" s="37"/>
      <c r="CK1264" s="37"/>
      <c r="CL1264" s="37"/>
      <c r="CM1264" s="37"/>
      <c r="CN1264" s="37"/>
      <c r="CO1264" s="37"/>
      <c r="CP1264" s="37"/>
      <c r="CQ1264" s="37"/>
      <c r="CR1264" s="37"/>
      <c r="CS1264" s="37"/>
      <c r="CT1264" s="37"/>
      <c r="CU1264" s="37"/>
      <c r="CV1264" s="37"/>
      <c r="CW1264" s="37"/>
      <c r="CX1264" s="37"/>
      <c r="CY1264" s="37"/>
      <c r="CZ1264" s="37"/>
      <c r="DA1264" s="37"/>
      <c r="DB1264" s="37"/>
      <c r="DC1264" s="37"/>
      <c r="DD1264" s="37"/>
      <c r="DE1264" s="37"/>
      <c r="DF1264" s="37"/>
      <c r="DG1264" s="37"/>
      <c r="DH1264" s="37"/>
      <c r="DI1264" s="37"/>
      <c r="DJ1264" s="37"/>
      <c r="DK1264" s="37"/>
      <c r="DL1264" s="37"/>
      <c r="DM1264" s="37"/>
      <c r="DN1264" s="37"/>
      <c r="DO1264" s="37"/>
      <c r="DP1264" s="37"/>
      <c r="DQ1264" s="37"/>
      <c r="DR1264" s="37"/>
      <c r="DS1264" s="37"/>
      <c r="DT1264" s="37"/>
      <c r="DU1264" s="37"/>
      <c r="DV1264" s="37"/>
      <c r="DW1264" s="37"/>
      <c r="DX1264" s="37"/>
      <c r="DY1264" s="37"/>
      <c r="DZ1264" s="37"/>
      <c r="EA1264" s="37"/>
      <c r="EB1264" s="37"/>
      <c r="EC1264" s="37"/>
      <c r="ED1264" s="37"/>
      <c r="EE1264" s="37"/>
      <c r="EF1264" s="37"/>
      <c r="EG1264" s="37"/>
      <c r="EH1264" s="37"/>
      <c r="EI1264" s="37"/>
      <c r="EJ1264" s="37"/>
      <c r="EK1264" s="37"/>
      <c r="EL1264" s="37"/>
      <c r="EM1264" s="37"/>
      <c r="EN1264" s="37"/>
      <c r="EO1264" s="37"/>
      <c r="EP1264" s="37"/>
      <c r="EQ1264" s="37"/>
      <c r="ER1264" s="37"/>
      <c r="ES1264" s="37"/>
      <c r="ET1264" s="37"/>
      <c r="EU1264" s="37"/>
      <c r="EV1264" s="37"/>
      <c r="EW1264" s="37"/>
      <c r="EX1264" s="37"/>
      <c r="EY1264" s="37"/>
      <c r="EZ1264" s="37"/>
      <c r="FA1264" s="37"/>
      <c r="FB1264" s="37"/>
      <c r="FC1264" s="37"/>
      <c r="FD1264" s="37"/>
      <c r="FE1264" s="37"/>
      <c r="FF1264" s="37"/>
      <c r="FG1264" s="37"/>
      <c r="FH1264" s="37"/>
      <c r="FI1264" s="37"/>
      <c r="FJ1264" s="37"/>
      <c r="FK1264" s="37"/>
      <c r="FL1264" s="37"/>
      <c r="FM1264" s="37"/>
      <c r="FN1264" s="37"/>
      <c r="FO1264" s="37"/>
      <c r="FP1264" s="37"/>
      <c r="FQ1264" s="37"/>
      <c r="FR1264" s="37"/>
      <c r="FS1264" s="37"/>
      <c r="FT1264" s="37"/>
      <c r="FU1264" s="37"/>
      <c r="FV1264" s="37"/>
      <c r="FW1264" s="37"/>
      <c r="FX1264" s="37"/>
      <c r="FY1264" s="37"/>
      <c r="FZ1264" s="37"/>
      <c r="GA1264" s="37"/>
      <c r="GB1264" s="37"/>
      <c r="GC1264" s="37"/>
      <c r="GD1264" s="37"/>
      <c r="GE1264" s="37"/>
      <c r="GF1264" s="37"/>
      <c r="GG1264" s="37"/>
      <c r="GH1264" s="37"/>
      <c r="GI1264" s="37"/>
      <c r="GJ1264" s="37"/>
      <c r="GK1264" s="37"/>
      <c r="GL1264" s="37"/>
      <c r="GM1264" s="37"/>
      <c r="GN1264" s="37"/>
      <c r="GO1264" s="37"/>
      <c r="GP1264" s="37"/>
      <c r="GQ1264" s="37"/>
      <c r="GR1264" s="37"/>
      <c r="GS1264" s="37"/>
      <c r="GT1264" s="37"/>
      <c r="GU1264" s="37"/>
      <c r="GV1264" s="37"/>
      <c r="GW1264" s="37"/>
      <c r="GX1264" s="37"/>
      <c r="GY1264" s="37"/>
      <c r="GZ1264" s="37"/>
      <c r="HA1264" s="37"/>
    </row>
    <row r="1265" spans="1:209" s="39" customFormat="1" x14ac:dyDescent="0.25">
      <c r="A1265" s="50"/>
      <c r="B1265" s="124"/>
      <c r="C1265" s="125"/>
      <c r="D1265" s="20"/>
      <c r="E1265" s="20"/>
      <c r="F1265" s="20"/>
      <c r="G1265" s="37"/>
      <c r="H1265" s="37"/>
      <c r="I1265" s="37"/>
      <c r="J1265" s="37"/>
      <c r="K1265" s="37"/>
      <c r="L1265" s="37"/>
      <c r="M1265" s="37"/>
      <c r="N1265" s="37"/>
      <c r="O1265" s="37"/>
      <c r="P1265" s="37"/>
      <c r="Q1265" s="37"/>
      <c r="R1265" s="37"/>
      <c r="S1265" s="37"/>
      <c r="T1265" s="37"/>
      <c r="U1265" s="37"/>
      <c r="V1265" s="37"/>
      <c r="W1265" s="37"/>
      <c r="X1265" s="37"/>
      <c r="Y1265" s="37"/>
      <c r="Z1265" s="37"/>
      <c r="AA1265" s="37"/>
      <c r="AB1265" s="37"/>
      <c r="AC1265" s="37"/>
      <c r="AD1265" s="37"/>
      <c r="AE1265" s="37"/>
      <c r="AF1265" s="37"/>
      <c r="AG1265" s="37"/>
      <c r="AH1265" s="37"/>
      <c r="AI1265" s="37"/>
      <c r="AJ1265" s="37"/>
      <c r="AK1265" s="37"/>
      <c r="AL1265" s="37"/>
      <c r="AM1265" s="37"/>
      <c r="AN1265" s="37"/>
      <c r="AO1265" s="37"/>
      <c r="AP1265" s="37"/>
      <c r="AQ1265" s="37"/>
      <c r="AR1265" s="37"/>
      <c r="AS1265" s="37"/>
      <c r="AT1265" s="37"/>
      <c r="AU1265" s="37"/>
      <c r="AV1265" s="37"/>
      <c r="AW1265" s="37"/>
      <c r="AX1265" s="37"/>
      <c r="AY1265" s="37"/>
      <c r="AZ1265" s="37"/>
      <c r="BA1265" s="37"/>
      <c r="BB1265" s="37"/>
      <c r="BC1265" s="37"/>
      <c r="BD1265" s="37"/>
      <c r="BE1265" s="37"/>
      <c r="BF1265" s="37"/>
      <c r="BG1265" s="37"/>
      <c r="BH1265" s="37"/>
      <c r="BI1265" s="37"/>
      <c r="BJ1265" s="37"/>
      <c r="BK1265" s="37"/>
      <c r="BL1265" s="37"/>
      <c r="BM1265" s="37"/>
      <c r="BN1265" s="37"/>
      <c r="BO1265" s="37"/>
      <c r="BP1265" s="37"/>
      <c r="BQ1265" s="37"/>
      <c r="BR1265" s="37"/>
      <c r="BS1265" s="37"/>
      <c r="BT1265" s="37"/>
      <c r="BU1265" s="37"/>
      <c r="BV1265" s="37"/>
      <c r="BW1265" s="37"/>
      <c r="BX1265" s="37"/>
      <c r="BY1265" s="37"/>
      <c r="BZ1265" s="37"/>
      <c r="CA1265" s="37"/>
      <c r="CB1265" s="37"/>
      <c r="CC1265" s="37"/>
      <c r="CD1265" s="37"/>
      <c r="CE1265" s="37"/>
      <c r="CF1265" s="37"/>
      <c r="CG1265" s="37"/>
      <c r="CH1265" s="37"/>
      <c r="CI1265" s="37"/>
      <c r="CJ1265" s="37"/>
      <c r="CK1265" s="37"/>
      <c r="CL1265" s="37"/>
      <c r="CM1265" s="37"/>
      <c r="CN1265" s="37"/>
      <c r="CO1265" s="37"/>
      <c r="CP1265" s="37"/>
      <c r="CQ1265" s="37"/>
      <c r="CR1265" s="37"/>
      <c r="CS1265" s="37"/>
      <c r="CT1265" s="37"/>
      <c r="CU1265" s="37"/>
      <c r="CV1265" s="37"/>
      <c r="CW1265" s="37"/>
      <c r="CX1265" s="37"/>
      <c r="CY1265" s="37"/>
      <c r="CZ1265" s="37"/>
      <c r="DA1265" s="37"/>
      <c r="DB1265" s="37"/>
      <c r="DC1265" s="37"/>
      <c r="DD1265" s="37"/>
      <c r="DE1265" s="37"/>
      <c r="DF1265" s="37"/>
      <c r="DG1265" s="37"/>
      <c r="DH1265" s="37"/>
      <c r="DI1265" s="37"/>
      <c r="DJ1265" s="37"/>
      <c r="DK1265" s="37"/>
      <c r="DL1265" s="37"/>
      <c r="DM1265" s="37"/>
      <c r="DN1265" s="37"/>
      <c r="DO1265" s="37"/>
      <c r="DP1265" s="37"/>
      <c r="DQ1265" s="37"/>
      <c r="DR1265" s="37"/>
      <c r="DS1265" s="37"/>
      <c r="DT1265" s="37"/>
      <c r="DU1265" s="37"/>
      <c r="DV1265" s="37"/>
      <c r="DW1265" s="37"/>
      <c r="DX1265" s="37"/>
      <c r="DY1265" s="37"/>
      <c r="DZ1265" s="37"/>
      <c r="EA1265" s="37"/>
      <c r="EB1265" s="37"/>
      <c r="EC1265" s="37"/>
      <c r="ED1265" s="37"/>
      <c r="EE1265" s="37"/>
      <c r="EF1265" s="37"/>
      <c r="EG1265" s="37"/>
      <c r="EH1265" s="37"/>
      <c r="EI1265" s="37"/>
      <c r="EJ1265" s="37"/>
      <c r="EK1265" s="37"/>
      <c r="EL1265" s="37"/>
      <c r="EM1265" s="37"/>
      <c r="EN1265" s="37"/>
      <c r="EO1265" s="37"/>
      <c r="EP1265" s="37"/>
      <c r="EQ1265" s="37"/>
      <c r="ER1265" s="37"/>
      <c r="ES1265" s="37"/>
      <c r="ET1265" s="37"/>
      <c r="EU1265" s="37"/>
      <c r="EV1265" s="37"/>
      <c r="EW1265" s="37"/>
      <c r="EX1265" s="37"/>
      <c r="EY1265" s="37"/>
      <c r="EZ1265" s="37"/>
      <c r="FA1265" s="37"/>
      <c r="FB1265" s="37"/>
      <c r="FC1265" s="37"/>
      <c r="FD1265" s="37"/>
      <c r="FE1265" s="37"/>
      <c r="FF1265" s="37"/>
      <c r="FG1265" s="37"/>
      <c r="FH1265" s="37"/>
      <c r="FI1265" s="37"/>
      <c r="FJ1265" s="37"/>
      <c r="FK1265" s="37"/>
      <c r="FL1265" s="37"/>
      <c r="FM1265" s="37"/>
      <c r="FN1265" s="37"/>
      <c r="FO1265" s="37"/>
      <c r="FP1265" s="37"/>
      <c r="FQ1265" s="37"/>
      <c r="FR1265" s="37"/>
      <c r="FS1265" s="37"/>
      <c r="FT1265" s="37"/>
      <c r="FU1265" s="37"/>
      <c r="FV1265" s="37"/>
      <c r="FW1265" s="37"/>
      <c r="FX1265" s="37"/>
      <c r="FY1265" s="37"/>
      <c r="FZ1265" s="37"/>
      <c r="GA1265" s="37"/>
      <c r="GB1265" s="37"/>
      <c r="GC1265" s="37"/>
      <c r="GD1265" s="37"/>
      <c r="GE1265" s="37"/>
      <c r="GF1265" s="37"/>
      <c r="GG1265" s="37"/>
      <c r="GH1265" s="37"/>
      <c r="GI1265" s="37"/>
      <c r="GJ1265" s="37"/>
      <c r="GK1265" s="37"/>
      <c r="GL1265" s="37"/>
      <c r="GM1265" s="37"/>
      <c r="GN1265" s="37"/>
      <c r="GO1265" s="37"/>
      <c r="GP1265" s="37"/>
      <c r="GQ1265" s="37"/>
      <c r="GR1265" s="37"/>
      <c r="GS1265" s="37"/>
      <c r="GT1265" s="37"/>
      <c r="GU1265" s="37"/>
      <c r="GV1265" s="37"/>
      <c r="GW1265" s="37"/>
      <c r="GX1265" s="37"/>
      <c r="GY1265" s="37"/>
      <c r="GZ1265" s="37"/>
      <c r="HA1265" s="37"/>
    </row>
    <row r="1266" spans="1:209" s="39" customFormat="1" x14ac:dyDescent="0.25">
      <c r="A1266" s="50"/>
      <c r="B1266" s="124"/>
      <c r="C1266" s="125"/>
      <c r="D1266" s="20"/>
      <c r="E1266" s="20"/>
      <c r="F1266" s="20"/>
      <c r="G1266" s="37"/>
      <c r="H1266" s="37"/>
      <c r="I1266" s="37"/>
      <c r="J1266" s="37"/>
      <c r="K1266" s="37"/>
      <c r="L1266" s="37"/>
      <c r="M1266" s="37"/>
      <c r="N1266" s="37"/>
      <c r="O1266" s="37"/>
      <c r="P1266" s="37"/>
      <c r="Q1266" s="37"/>
      <c r="R1266" s="37"/>
      <c r="S1266" s="37"/>
      <c r="T1266" s="37"/>
      <c r="U1266" s="37"/>
      <c r="V1266" s="37"/>
      <c r="W1266" s="37"/>
      <c r="X1266" s="37"/>
      <c r="Y1266" s="37"/>
      <c r="Z1266" s="37"/>
      <c r="AA1266" s="37"/>
      <c r="AB1266" s="37"/>
      <c r="AC1266" s="37"/>
      <c r="AD1266" s="37"/>
      <c r="AE1266" s="37"/>
      <c r="AF1266" s="37"/>
      <c r="AG1266" s="37"/>
      <c r="AH1266" s="37"/>
      <c r="AI1266" s="37"/>
      <c r="AJ1266" s="37"/>
      <c r="AK1266" s="37"/>
      <c r="AL1266" s="37"/>
      <c r="AM1266" s="37"/>
      <c r="AN1266" s="37"/>
      <c r="AO1266" s="37"/>
      <c r="AP1266" s="37"/>
      <c r="AQ1266" s="37"/>
      <c r="AR1266" s="37"/>
      <c r="AS1266" s="37"/>
      <c r="AT1266" s="37"/>
      <c r="AU1266" s="37"/>
      <c r="AV1266" s="37"/>
      <c r="AW1266" s="37"/>
      <c r="AX1266" s="37"/>
      <c r="AY1266" s="37"/>
      <c r="AZ1266" s="37"/>
      <c r="BA1266" s="37"/>
      <c r="BB1266" s="37"/>
      <c r="BC1266" s="37"/>
      <c r="BD1266" s="37"/>
      <c r="BE1266" s="37"/>
      <c r="BF1266" s="37"/>
      <c r="BG1266" s="37"/>
      <c r="BH1266" s="37"/>
      <c r="BI1266" s="37"/>
      <c r="BJ1266" s="37"/>
      <c r="BK1266" s="37"/>
      <c r="BL1266" s="37"/>
      <c r="BM1266" s="37"/>
      <c r="BN1266" s="37"/>
      <c r="BO1266" s="37"/>
      <c r="BP1266" s="37"/>
      <c r="BQ1266" s="37"/>
      <c r="BR1266" s="37"/>
      <c r="BS1266" s="37"/>
      <c r="BT1266" s="37"/>
      <c r="BU1266" s="37"/>
      <c r="BV1266" s="37"/>
      <c r="BW1266" s="37"/>
      <c r="BX1266" s="37"/>
      <c r="BY1266" s="37"/>
      <c r="BZ1266" s="37"/>
      <c r="CA1266" s="37"/>
      <c r="CB1266" s="37"/>
      <c r="CC1266" s="37"/>
      <c r="CD1266" s="37"/>
      <c r="CE1266" s="37"/>
      <c r="CF1266" s="37"/>
      <c r="CG1266" s="37"/>
      <c r="CH1266" s="37"/>
      <c r="CI1266" s="37"/>
      <c r="CJ1266" s="37"/>
      <c r="CK1266" s="37"/>
      <c r="CL1266" s="37"/>
      <c r="CM1266" s="37"/>
      <c r="CN1266" s="37"/>
      <c r="CO1266" s="37"/>
      <c r="CP1266" s="37"/>
      <c r="CQ1266" s="37"/>
      <c r="CR1266" s="37"/>
      <c r="CS1266" s="37"/>
      <c r="CT1266" s="37"/>
      <c r="CU1266" s="37"/>
      <c r="CV1266" s="37"/>
      <c r="CW1266" s="37"/>
      <c r="CX1266" s="37"/>
      <c r="CY1266" s="37"/>
      <c r="CZ1266" s="37"/>
      <c r="DA1266" s="37"/>
      <c r="DB1266" s="37"/>
      <c r="DC1266" s="37"/>
      <c r="DD1266" s="37"/>
      <c r="DE1266" s="37"/>
      <c r="DF1266" s="37"/>
      <c r="DG1266" s="37"/>
      <c r="DH1266" s="37"/>
      <c r="DI1266" s="37"/>
      <c r="DJ1266" s="37"/>
      <c r="DK1266" s="37"/>
      <c r="DL1266" s="37"/>
      <c r="DM1266" s="37"/>
      <c r="DN1266" s="37"/>
      <c r="DO1266" s="37"/>
      <c r="DP1266" s="37"/>
      <c r="DQ1266" s="37"/>
      <c r="DR1266" s="37"/>
      <c r="DS1266" s="37"/>
      <c r="DT1266" s="37"/>
      <c r="DU1266" s="37"/>
      <c r="DV1266" s="37"/>
      <c r="DW1266" s="37"/>
      <c r="DX1266" s="37"/>
      <c r="DY1266" s="37"/>
      <c r="DZ1266" s="37"/>
      <c r="EA1266" s="37"/>
      <c r="EB1266" s="37"/>
      <c r="EC1266" s="37"/>
      <c r="ED1266" s="37"/>
      <c r="EE1266" s="37"/>
      <c r="EF1266" s="37"/>
      <c r="EG1266" s="37"/>
      <c r="EH1266" s="37"/>
      <c r="EI1266" s="37"/>
      <c r="EJ1266" s="37"/>
      <c r="EK1266" s="37"/>
      <c r="EL1266" s="37"/>
      <c r="EM1266" s="37"/>
      <c r="EN1266" s="37"/>
      <c r="EO1266" s="37"/>
      <c r="EP1266" s="37"/>
      <c r="EQ1266" s="37"/>
      <c r="ER1266" s="37"/>
      <c r="ES1266" s="37"/>
      <c r="ET1266" s="37"/>
      <c r="EU1266" s="37"/>
      <c r="EV1266" s="37"/>
      <c r="EW1266" s="37"/>
      <c r="EX1266" s="37"/>
      <c r="EY1266" s="37"/>
      <c r="EZ1266" s="37"/>
      <c r="FA1266" s="37"/>
      <c r="FB1266" s="37"/>
      <c r="FC1266" s="37"/>
      <c r="FD1266" s="37"/>
      <c r="FE1266" s="37"/>
      <c r="FF1266" s="37"/>
      <c r="FG1266" s="37"/>
      <c r="FH1266" s="37"/>
      <c r="FI1266" s="37"/>
      <c r="FJ1266" s="37"/>
      <c r="FK1266" s="37"/>
      <c r="FL1266" s="37"/>
      <c r="FM1266" s="37"/>
      <c r="FN1266" s="37"/>
      <c r="FO1266" s="37"/>
      <c r="FP1266" s="37"/>
      <c r="FQ1266" s="37"/>
      <c r="FR1266" s="37"/>
      <c r="FS1266" s="37"/>
      <c r="FT1266" s="37"/>
      <c r="FU1266" s="37"/>
      <c r="FV1266" s="37"/>
      <c r="FW1266" s="37"/>
      <c r="FX1266" s="37"/>
      <c r="FY1266" s="37"/>
      <c r="FZ1266" s="37"/>
      <c r="GA1266" s="37"/>
      <c r="GB1266" s="37"/>
      <c r="GC1266" s="37"/>
      <c r="GD1266" s="37"/>
      <c r="GE1266" s="37"/>
      <c r="GF1266" s="37"/>
      <c r="GG1266" s="37"/>
      <c r="GH1266" s="37"/>
      <c r="GI1266" s="37"/>
      <c r="GJ1266" s="37"/>
      <c r="GK1266" s="37"/>
      <c r="GL1266" s="37"/>
      <c r="GM1266" s="37"/>
      <c r="GN1266" s="37"/>
      <c r="GO1266" s="37"/>
      <c r="GP1266" s="37"/>
      <c r="GQ1266" s="37"/>
      <c r="GR1266" s="37"/>
      <c r="GS1266" s="37"/>
      <c r="GT1266" s="37"/>
      <c r="GU1266" s="37"/>
      <c r="GV1266" s="37"/>
      <c r="GW1266" s="37"/>
      <c r="GX1266" s="37"/>
      <c r="GY1266" s="37"/>
      <c r="GZ1266" s="37"/>
      <c r="HA1266" s="37"/>
    </row>
    <row r="1267" spans="1:209" s="39" customFormat="1" x14ac:dyDescent="0.25">
      <c r="A1267" s="50"/>
      <c r="B1267" s="124"/>
      <c r="C1267" s="125"/>
      <c r="D1267" s="20"/>
      <c r="E1267" s="20"/>
      <c r="F1267" s="20"/>
      <c r="G1267" s="37"/>
      <c r="H1267" s="37"/>
      <c r="I1267" s="37"/>
      <c r="J1267" s="37"/>
      <c r="K1267" s="37"/>
      <c r="L1267" s="37"/>
      <c r="M1267" s="37"/>
      <c r="N1267" s="37"/>
      <c r="O1267" s="37"/>
      <c r="P1267" s="37"/>
      <c r="Q1267" s="37"/>
      <c r="R1267" s="37"/>
      <c r="S1267" s="37"/>
      <c r="T1267" s="37"/>
      <c r="U1267" s="37"/>
      <c r="V1267" s="37"/>
      <c r="W1267" s="37"/>
      <c r="X1267" s="37"/>
      <c r="Y1267" s="37"/>
      <c r="Z1267" s="37"/>
      <c r="AA1267" s="37"/>
      <c r="AB1267" s="37"/>
      <c r="AC1267" s="37"/>
      <c r="AD1267" s="37"/>
      <c r="AE1267" s="37"/>
      <c r="AF1267" s="37"/>
      <c r="AG1267" s="37"/>
      <c r="AH1267" s="37"/>
      <c r="AI1267" s="37"/>
      <c r="AJ1267" s="37"/>
      <c r="AK1267" s="37"/>
      <c r="AL1267" s="37"/>
      <c r="AM1267" s="37"/>
      <c r="AN1267" s="37"/>
      <c r="AO1267" s="37"/>
      <c r="AP1267" s="37"/>
      <c r="AQ1267" s="37"/>
      <c r="AR1267" s="37"/>
      <c r="AS1267" s="37"/>
      <c r="AT1267" s="37"/>
      <c r="AU1267" s="37"/>
      <c r="AV1267" s="37"/>
      <c r="AW1267" s="37"/>
      <c r="AX1267" s="37"/>
      <c r="AY1267" s="37"/>
      <c r="AZ1267" s="37"/>
      <c r="BA1267" s="37"/>
      <c r="BB1267" s="37"/>
      <c r="BC1267" s="37"/>
      <c r="BD1267" s="37"/>
      <c r="BE1267" s="37"/>
      <c r="BF1267" s="37"/>
      <c r="BG1267" s="37"/>
      <c r="BH1267" s="37"/>
      <c r="BI1267" s="37"/>
      <c r="BJ1267" s="37"/>
      <c r="BK1267" s="37"/>
      <c r="BL1267" s="37"/>
      <c r="BM1267" s="37"/>
      <c r="BN1267" s="37"/>
      <c r="BO1267" s="37"/>
      <c r="BP1267" s="37"/>
      <c r="BQ1267" s="37"/>
      <c r="BR1267" s="37"/>
      <c r="BS1267" s="37"/>
      <c r="BT1267" s="37"/>
      <c r="BU1267" s="37"/>
      <c r="BV1267" s="37"/>
      <c r="BW1267" s="37"/>
      <c r="BX1267" s="37"/>
      <c r="BY1267" s="37"/>
      <c r="BZ1267" s="37"/>
      <c r="CA1267" s="37"/>
      <c r="CB1267" s="37"/>
      <c r="CC1267" s="37"/>
      <c r="CD1267" s="37"/>
      <c r="CE1267" s="37"/>
      <c r="CF1267" s="37"/>
      <c r="CG1267" s="37"/>
      <c r="CH1267" s="37"/>
      <c r="CI1267" s="37"/>
      <c r="CJ1267" s="37"/>
      <c r="CK1267" s="37"/>
      <c r="CL1267" s="37"/>
      <c r="CM1267" s="37"/>
      <c r="CN1267" s="37"/>
      <c r="CO1267" s="37"/>
      <c r="CP1267" s="37"/>
      <c r="CQ1267" s="37"/>
      <c r="CR1267" s="37"/>
      <c r="CS1267" s="37"/>
      <c r="CT1267" s="37"/>
      <c r="CU1267" s="37"/>
      <c r="CV1267" s="37"/>
      <c r="CW1267" s="37"/>
      <c r="CX1267" s="37"/>
      <c r="CY1267" s="37"/>
      <c r="CZ1267" s="37"/>
      <c r="DA1267" s="37"/>
      <c r="DB1267" s="37"/>
      <c r="DC1267" s="37"/>
      <c r="DD1267" s="37"/>
      <c r="DE1267" s="37"/>
      <c r="DF1267" s="37"/>
      <c r="DG1267" s="37"/>
      <c r="DH1267" s="37"/>
      <c r="DI1267" s="37"/>
      <c r="DJ1267" s="37"/>
      <c r="DK1267" s="37"/>
      <c r="DL1267" s="37"/>
      <c r="DM1267" s="37"/>
      <c r="DN1267" s="37"/>
      <c r="DO1267" s="37"/>
      <c r="DP1267" s="37"/>
      <c r="DQ1267" s="37"/>
      <c r="DR1267" s="37"/>
      <c r="DS1267" s="37"/>
      <c r="DT1267" s="37"/>
      <c r="DU1267" s="37"/>
      <c r="DV1267" s="37"/>
      <c r="DW1267" s="37"/>
      <c r="DX1267" s="37"/>
      <c r="DY1267" s="37"/>
      <c r="DZ1267" s="37"/>
      <c r="EA1267" s="37"/>
      <c r="EB1267" s="37"/>
      <c r="EC1267" s="37"/>
      <c r="ED1267" s="37"/>
      <c r="EE1267" s="37"/>
      <c r="EF1267" s="37"/>
      <c r="EG1267" s="37"/>
      <c r="EH1267" s="37"/>
      <c r="EI1267" s="37"/>
      <c r="EJ1267" s="37"/>
      <c r="EK1267" s="37"/>
      <c r="EL1267" s="37"/>
      <c r="EM1267" s="37"/>
      <c r="EN1267" s="37"/>
      <c r="EO1267" s="37"/>
      <c r="EP1267" s="37"/>
      <c r="EQ1267" s="37"/>
      <c r="ER1267" s="37"/>
      <c r="ES1267" s="37"/>
      <c r="ET1267" s="37"/>
      <c r="EU1267" s="37"/>
      <c r="EV1267" s="37"/>
      <c r="EW1267" s="37"/>
      <c r="EX1267" s="37"/>
      <c r="EY1267" s="37"/>
      <c r="EZ1267" s="37"/>
      <c r="FA1267" s="37"/>
      <c r="FB1267" s="37"/>
      <c r="FC1267" s="37"/>
      <c r="FD1267" s="37"/>
      <c r="FE1267" s="37"/>
      <c r="FF1267" s="37"/>
      <c r="FG1267" s="37"/>
      <c r="FH1267" s="37"/>
      <c r="FI1267" s="37"/>
      <c r="FJ1267" s="37"/>
      <c r="FK1267" s="37"/>
      <c r="FL1267" s="37"/>
      <c r="FM1267" s="37"/>
      <c r="FN1267" s="37"/>
      <c r="FO1267" s="37"/>
      <c r="FP1267" s="37"/>
      <c r="FQ1267" s="37"/>
      <c r="FR1267" s="37"/>
      <c r="FS1267" s="37"/>
      <c r="FT1267" s="37"/>
      <c r="FU1267" s="37"/>
      <c r="FV1267" s="37"/>
      <c r="FW1267" s="37"/>
      <c r="FX1267" s="37"/>
      <c r="FY1267" s="37"/>
      <c r="FZ1267" s="37"/>
      <c r="GA1267" s="37"/>
      <c r="GB1267" s="37"/>
      <c r="GC1267" s="37"/>
      <c r="GD1267" s="37"/>
      <c r="GE1267" s="37"/>
      <c r="GF1267" s="37"/>
      <c r="GG1267" s="37"/>
      <c r="GH1267" s="37"/>
      <c r="GI1267" s="37"/>
      <c r="GJ1267" s="37"/>
      <c r="GK1267" s="37"/>
      <c r="GL1267" s="37"/>
      <c r="GM1267" s="37"/>
      <c r="GN1267" s="37"/>
      <c r="GO1267" s="37"/>
      <c r="GP1267" s="37"/>
      <c r="GQ1267" s="37"/>
      <c r="GR1267" s="37"/>
      <c r="GS1267" s="37"/>
      <c r="GT1267" s="37"/>
      <c r="GU1267" s="37"/>
      <c r="GV1267" s="37"/>
      <c r="GW1267" s="37"/>
      <c r="GX1267" s="37"/>
      <c r="GY1267" s="37"/>
      <c r="GZ1267" s="37"/>
      <c r="HA1267" s="37"/>
    </row>
    <row r="1268" spans="1:209" s="39" customFormat="1" x14ac:dyDescent="0.25">
      <c r="A1268" s="50"/>
      <c r="B1268" s="124"/>
      <c r="C1268" s="125"/>
      <c r="D1268" s="20"/>
      <c r="E1268" s="20"/>
      <c r="F1268" s="20"/>
      <c r="G1268" s="37"/>
      <c r="H1268" s="37"/>
      <c r="I1268" s="37"/>
      <c r="J1268" s="37"/>
      <c r="K1268" s="37"/>
      <c r="L1268" s="37"/>
      <c r="M1268" s="37"/>
      <c r="N1268" s="37"/>
      <c r="O1268" s="37"/>
      <c r="P1268" s="37"/>
      <c r="Q1268" s="37"/>
      <c r="R1268" s="37"/>
      <c r="S1268" s="37"/>
      <c r="T1268" s="37"/>
      <c r="U1268" s="37"/>
      <c r="V1268" s="37"/>
      <c r="W1268" s="37"/>
      <c r="X1268" s="37"/>
      <c r="Y1268" s="37"/>
      <c r="Z1268" s="37"/>
      <c r="AA1268" s="37"/>
      <c r="AB1268" s="37"/>
      <c r="AC1268" s="37"/>
      <c r="AD1268" s="37"/>
      <c r="AE1268" s="37"/>
      <c r="AF1268" s="37"/>
      <c r="AG1268" s="37"/>
      <c r="AH1268" s="37"/>
      <c r="AI1268" s="37"/>
      <c r="AJ1268" s="37"/>
      <c r="AK1268" s="37"/>
      <c r="AL1268" s="37"/>
      <c r="AM1268" s="37"/>
      <c r="AN1268" s="37"/>
      <c r="AO1268" s="37"/>
      <c r="AP1268" s="37"/>
      <c r="AQ1268" s="37"/>
      <c r="AR1268" s="37"/>
      <c r="AS1268" s="37"/>
      <c r="AT1268" s="37"/>
      <c r="AU1268" s="37"/>
      <c r="AV1268" s="37"/>
      <c r="AW1268" s="37"/>
      <c r="AX1268" s="37"/>
      <c r="AY1268" s="37"/>
      <c r="AZ1268" s="37"/>
      <c r="BA1268" s="37"/>
      <c r="BB1268" s="37"/>
      <c r="BC1268" s="37"/>
      <c r="BD1268" s="37"/>
      <c r="BE1268" s="37"/>
      <c r="BF1268" s="37"/>
      <c r="BG1268" s="37"/>
      <c r="BH1268" s="37"/>
      <c r="BI1268" s="37"/>
      <c r="BJ1268" s="37"/>
      <c r="BK1268" s="37"/>
      <c r="BL1268" s="37"/>
      <c r="BM1268" s="37"/>
      <c r="BN1268" s="37"/>
      <c r="BO1268" s="37"/>
      <c r="BP1268" s="37"/>
      <c r="BQ1268" s="37"/>
      <c r="BR1268" s="37"/>
      <c r="BS1268" s="37"/>
      <c r="BT1268" s="37"/>
      <c r="BU1268" s="37"/>
      <c r="BV1268" s="37"/>
      <c r="BW1268" s="37"/>
      <c r="BX1268" s="37"/>
      <c r="BY1268" s="37"/>
      <c r="BZ1268" s="37"/>
      <c r="CA1268" s="37"/>
      <c r="CB1268" s="37"/>
      <c r="CC1268" s="37"/>
      <c r="CD1268" s="37"/>
      <c r="CE1268" s="37"/>
      <c r="CF1268" s="37"/>
      <c r="CG1268" s="37"/>
      <c r="CH1268" s="37"/>
      <c r="CI1268" s="37"/>
      <c r="CJ1268" s="37"/>
      <c r="CK1268" s="37"/>
      <c r="CL1268" s="37"/>
      <c r="CM1268" s="37"/>
      <c r="CN1268" s="37"/>
      <c r="CO1268" s="37"/>
      <c r="CP1268" s="37"/>
      <c r="CQ1268" s="37"/>
      <c r="CR1268" s="37"/>
      <c r="CS1268" s="37"/>
      <c r="CT1268" s="37"/>
      <c r="CU1268" s="37"/>
      <c r="CV1268" s="37"/>
      <c r="CW1268" s="37"/>
      <c r="CX1268" s="37"/>
      <c r="CY1268" s="37"/>
      <c r="CZ1268" s="37"/>
      <c r="DA1268" s="37"/>
      <c r="DB1268" s="37"/>
      <c r="DC1268" s="37"/>
      <c r="DD1268" s="37"/>
      <c r="DE1268" s="37"/>
      <c r="DF1268" s="37"/>
      <c r="DG1268" s="37"/>
      <c r="DH1268" s="37"/>
      <c r="DI1268" s="37"/>
      <c r="DJ1268" s="37"/>
      <c r="DK1268" s="37"/>
      <c r="DL1268" s="37"/>
      <c r="DM1268" s="37"/>
      <c r="DN1268" s="37"/>
      <c r="DO1268" s="37"/>
      <c r="DP1268" s="37"/>
      <c r="DQ1268" s="37"/>
      <c r="DR1268" s="37"/>
      <c r="DS1268" s="37"/>
      <c r="DT1268" s="37"/>
      <c r="DU1268" s="37"/>
      <c r="DV1268" s="37"/>
      <c r="DW1268" s="37"/>
      <c r="DX1268" s="37"/>
      <c r="DY1268" s="37"/>
      <c r="DZ1268" s="37"/>
      <c r="EA1268" s="37"/>
      <c r="EB1268" s="37"/>
      <c r="EC1268" s="37"/>
      <c r="ED1268" s="37"/>
      <c r="EE1268" s="37"/>
      <c r="EF1268" s="37"/>
      <c r="EG1268" s="37"/>
      <c r="EH1268" s="37"/>
      <c r="EI1268" s="37"/>
      <c r="EJ1268" s="37"/>
      <c r="EK1268" s="37"/>
      <c r="EL1268" s="37"/>
      <c r="EM1268" s="37"/>
      <c r="EN1268" s="37"/>
      <c r="EO1268" s="37"/>
      <c r="EP1268" s="37"/>
      <c r="EQ1268" s="37"/>
      <c r="ER1268" s="37"/>
      <c r="ES1268" s="37"/>
      <c r="ET1268" s="37"/>
      <c r="EU1268" s="37"/>
      <c r="EV1268" s="37"/>
      <c r="EW1268" s="37"/>
      <c r="EX1268" s="37"/>
      <c r="EY1268" s="37"/>
      <c r="EZ1268" s="37"/>
      <c r="FA1268" s="37"/>
      <c r="FB1268" s="37"/>
      <c r="FC1268" s="37"/>
      <c r="FD1268" s="37"/>
      <c r="FE1268" s="37"/>
      <c r="FF1268" s="37"/>
      <c r="FG1268" s="37"/>
      <c r="FH1268" s="37"/>
      <c r="FI1268" s="37"/>
      <c r="FJ1268" s="37"/>
      <c r="FK1268" s="37"/>
      <c r="FL1268" s="37"/>
      <c r="FM1268" s="37"/>
      <c r="FN1268" s="37"/>
      <c r="FO1268" s="37"/>
      <c r="FP1268" s="37"/>
      <c r="FQ1268" s="37"/>
      <c r="FR1268" s="37"/>
      <c r="FS1268" s="37"/>
      <c r="FT1268" s="37"/>
      <c r="FU1268" s="37"/>
      <c r="FV1268" s="37"/>
      <c r="FW1268" s="37"/>
      <c r="FX1268" s="37"/>
      <c r="FY1268" s="37"/>
      <c r="FZ1268" s="37"/>
      <c r="GA1268" s="37"/>
      <c r="GB1268" s="37"/>
      <c r="GC1268" s="37"/>
      <c r="GD1268" s="37"/>
      <c r="GE1268" s="37"/>
      <c r="GF1268" s="37"/>
      <c r="GG1268" s="37"/>
      <c r="GH1268" s="37"/>
      <c r="GI1268" s="37"/>
      <c r="GJ1268" s="37"/>
      <c r="GK1268" s="37"/>
      <c r="GL1268" s="37"/>
      <c r="GM1268" s="37"/>
      <c r="GN1268" s="37"/>
      <c r="GO1268" s="37"/>
      <c r="GP1268" s="37"/>
      <c r="GQ1268" s="37"/>
      <c r="GR1268" s="37"/>
      <c r="GS1268" s="37"/>
      <c r="GT1268" s="37"/>
      <c r="GU1268" s="37"/>
      <c r="GV1268" s="37"/>
      <c r="GW1268" s="37"/>
      <c r="GX1268" s="37"/>
      <c r="GY1268" s="37"/>
      <c r="GZ1268" s="37"/>
      <c r="HA1268" s="37"/>
    </row>
    <row r="1269" spans="1:209" s="39" customFormat="1" x14ac:dyDescent="0.25">
      <c r="A1269" s="50"/>
      <c r="B1269" s="124"/>
      <c r="C1269" s="125"/>
      <c r="D1269" s="20"/>
      <c r="E1269" s="20"/>
      <c r="F1269" s="20"/>
      <c r="G1269" s="37"/>
      <c r="H1269" s="37"/>
      <c r="I1269" s="37"/>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7"/>
      <c r="AF1269" s="37"/>
      <c r="AG1269" s="37"/>
      <c r="AH1269" s="37"/>
      <c r="AI1269" s="37"/>
      <c r="AJ1269" s="37"/>
      <c r="AK1269" s="37"/>
      <c r="AL1269" s="37"/>
      <c r="AM1269" s="37"/>
      <c r="AN1269" s="37"/>
      <c r="AO1269" s="37"/>
      <c r="AP1269" s="37"/>
      <c r="AQ1269" s="37"/>
      <c r="AR1269" s="37"/>
      <c r="AS1269" s="37"/>
      <c r="AT1269" s="37"/>
      <c r="AU1269" s="37"/>
      <c r="AV1269" s="37"/>
      <c r="AW1269" s="37"/>
      <c r="AX1269" s="37"/>
      <c r="AY1269" s="37"/>
      <c r="AZ1269" s="37"/>
      <c r="BA1269" s="37"/>
      <c r="BB1269" s="37"/>
      <c r="BC1269" s="37"/>
      <c r="BD1269" s="37"/>
      <c r="BE1269" s="37"/>
      <c r="BF1269" s="37"/>
      <c r="BG1269" s="37"/>
      <c r="BH1269" s="37"/>
      <c r="BI1269" s="37"/>
      <c r="BJ1269" s="37"/>
      <c r="BK1269" s="37"/>
      <c r="BL1269" s="37"/>
      <c r="BM1269" s="37"/>
      <c r="BN1269" s="37"/>
      <c r="BO1269" s="37"/>
      <c r="BP1269" s="37"/>
      <c r="BQ1269" s="37"/>
      <c r="BR1269" s="37"/>
      <c r="BS1269" s="37"/>
      <c r="BT1269" s="37"/>
      <c r="BU1269" s="37"/>
      <c r="BV1269" s="37"/>
      <c r="BW1269" s="37"/>
      <c r="BX1269" s="37"/>
      <c r="BY1269" s="37"/>
      <c r="BZ1269" s="37"/>
      <c r="CA1269" s="37"/>
      <c r="CB1269" s="37"/>
      <c r="CC1269" s="37"/>
      <c r="CD1269" s="37"/>
      <c r="CE1269" s="37"/>
      <c r="CF1269" s="37"/>
      <c r="CG1269" s="37"/>
      <c r="CH1269" s="37"/>
      <c r="CI1269" s="37"/>
      <c r="CJ1269" s="37"/>
      <c r="CK1269" s="37"/>
      <c r="CL1269" s="37"/>
      <c r="CM1269" s="37"/>
      <c r="CN1269" s="37"/>
      <c r="CO1269" s="37"/>
      <c r="CP1269" s="37"/>
      <c r="CQ1269" s="37"/>
      <c r="CR1269" s="37"/>
      <c r="CS1269" s="37"/>
      <c r="CT1269" s="37"/>
      <c r="CU1269" s="37"/>
      <c r="CV1269" s="37"/>
      <c r="CW1269" s="37"/>
      <c r="CX1269" s="37"/>
      <c r="CY1269" s="37"/>
      <c r="CZ1269" s="37"/>
      <c r="DA1269" s="37"/>
      <c r="DB1269" s="37"/>
      <c r="DC1269" s="37"/>
      <c r="DD1269" s="37"/>
      <c r="DE1269" s="37"/>
      <c r="DF1269" s="37"/>
      <c r="DG1269" s="37"/>
      <c r="DH1269" s="37"/>
      <c r="DI1269" s="37"/>
      <c r="DJ1269" s="37"/>
      <c r="DK1269" s="37"/>
      <c r="DL1269" s="37"/>
      <c r="DM1269" s="37"/>
      <c r="DN1269" s="37"/>
      <c r="DO1269" s="37"/>
      <c r="DP1269" s="37"/>
      <c r="DQ1269" s="37"/>
      <c r="DR1269" s="37"/>
      <c r="DS1269" s="37"/>
      <c r="DT1269" s="37"/>
      <c r="DU1269" s="37"/>
      <c r="DV1269" s="37"/>
      <c r="DW1269" s="37"/>
      <c r="DX1269" s="37"/>
      <c r="DY1269" s="37"/>
      <c r="DZ1269" s="37"/>
      <c r="EA1269" s="37"/>
      <c r="EB1269" s="37"/>
      <c r="EC1269" s="37"/>
      <c r="ED1269" s="37"/>
      <c r="EE1269" s="37"/>
      <c r="EF1269" s="37"/>
      <c r="EG1269" s="37"/>
      <c r="EH1269" s="37"/>
      <c r="EI1269" s="37"/>
      <c r="EJ1269" s="37"/>
      <c r="EK1269" s="37"/>
      <c r="EL1269" s="37"/>
      <c r="EM1269" s="37"/>
      <c r="EN1269" s="37"/>
      <c r="EO1269" s="37"/>
      <c r="EP1269" s="37"/>
      <c r="EQ1269" s="37"/>
      <c r="ER1269" s="37"/>
      <c r="ES1269" s="37"/>
      <c r="ET1269" s="37"/>
      <c r="EU1269" s="37"/>
      <c r="EV1269" s="37"/>
      <c r="EW1269" s="37"/>
      <c r="EX1269" s="37"/>
      <c r="EY1269" s="37"/>
      <c r="EZ1269" s="37"/>
      <c r="FA1269" s="37"/>
      <c r="FB1269" s="37"/>
      <c r="FC1269" s="37"/>
      <c r="FD1269" s="37"/>
      <c r="FE1269" s="37"/>
      <c r="FF1269" s="37"/>
      <c r="FG1269" s="37"/>
      <c r="FH1269" s="37"/>
      <c r="FI1269" s="37"/>
      <c r="FJ1269" s="37"/>
      <c r="FK1269" s="37"/>
      <c r="FL1269" s="37"/>
      <c r="FM1269" s="37"/>
      <c r="FN1269" s="37"/>
      <c r="FO1269" s="37"/>
      <c r="FP1269" s="37"/>
      <c r="FQ1269" s="37"/>
      <c r="FR1269" s="37"/>
      <c r="FS1269" s="37"/>
      <c r="FT1269" s="37"/>
      <c r="FU1269" s="37"/>
      <c r="FV1269" s="37"/>
      <c r="FW1269" s="37"/>
      <c r="FX1269" s="37"/>
      <c r="FY1269" s="37"/>
      <c r="FZ1269" s="37"/>
      <c r="GA1269" s="37"/>
      <c r="GB1269" s="37"/>
      <c r="GC1269" s="37"/>
      <c r="GD1269" s="37"/>
      <c r="GE1269" s="37"/>
      <c r="GF1269" s="37"/>
      <c r="GG1269" s="37"/>
      <c r="GH1269" s="37"/>
      <c r="GI1269" s="37"/>
      <c r="GJ1269" s="37"/>
      <c r="GK1269" s="37"/>
      <c r="GL1269" s="37"/>
      <c r="GM1269" s="37"/>
      <c r="GN1269" s="37"/>
      <c r="GO1269" s="37"/>
      <c r="GP1269" s="37"/>
      <c r="GQ1269" s="37"/>
      <c r="GR1269" s="37"/>
      <c r="GS1269" s="37"/>
      <c r="GT1269" s="37"/>
      <c r="GU1269" s="37"/>
      <c r="GV1269" s="37"/>
      <c r="GW1269" s="37"/>
      <c r="GX1269" s="37"/>
      <c r="GY1269" s="37"/>
      <c r="GZ1269" s="37"/>
      <c r="HA1269" s="37"/>
    </row>
    <row r="1270" spans="1:209" s="39" customFormat="1" x14ac:dyDescent="0.25">
      <c r="A1270" s="50"/>
      <c r="B1270" s="124"/>
      <c r="C1270" s="125"/>
      <c r="D1270" s="20"/>
      <c r="E1270" s="20"/>
      <c r="F1270" s="20"/>
      <c r="G1270" s="37"/>
      <c r="H1270" s="37"/>
      <c r="I1270" s="37"/>
      <c r="J1270" s="37"/>
      <c r="K1270" s="37"/>
      <c r="L1270" s="37"/>
      <c r="M1270" s="37"/>
      <c r="N1270" s="37"/>
      <c r="O1270" s="37"/>
      <c r="P1270" s="37"/>
      <c r="Q1270" s="37"/>
      <c r="R1270" s="37"/>
      <c r="S1270" s="37"/>
      <c r="T1270" s="37"/>
      <c r="U1270" s="37"/>
      <c r="V1270" s="37"/>
      <c r="W1270" s="37"/>
      <c r="X1270" s="37"/>
      <c r="Y1270" s="37"/>
      <c r="Z1270" s="37"/>
      <c r="AA1270" s="37"/>
      <c r="AB1270" s="37"/>
      <c r="AC1270" s="37"/>
      <c r="AD1270" s="37"/>
      <c r="AE1270" s="37"/>
      <c r="AF1270" s="37"/>
      <c r="AG1270" s="37"/>
      <c r="AH1270" s="37"/>
      <c r="AI1270" s="37"/>
      <c r="AJ1270" s="37"/>
      <c r="AK1270" s="37"/>
      <c r="AL1270" s="37"/>
      <c r="AM1270" s="37"/>
      <c r="AN1270" s="37"/>
      <c r="AO1270" s="37"/>
      <c r="AP1270" s="37"/>
      <c r="AQ1270" s="37"/>
      <c r="AR1270" s="37"/>
      <c r="AS1270" s="37"/>
      <c r="AT1270" s="37"/>
      <c r="AU1270" s="37"/>
      <c r="AV1270" s="37"/>
      <c r="AW1270" s="37"/>
      <c r="AX1270" s="37"/>
      <c r="AY1270" s="37"/>
      <c r="AZ1270" s="37"/>
      <c r="BA1270" s="37"/>
      <c r="BB1270" s="37"/>
      <c r="BC1270" s="37"/>
      <c r="BD1270" s="37"/>
      <c r="BE1270" s="37"/>
      <c r="BF1270" s="37"/>
      <c r="BG1270" s="37"/>
      <c r="BH1270" s="37"/>
      <c r="BI1270" s="37"/>
      <c r="BJ1270" s="37"/>
      <c r="BK1270" s="37"/>
      <c r="BL1270" s="37"/>
      <c r="BM1270" s="37"/>
      <c r="BN1270" s="37"/>
      <c r="BO1270" s="37"/>
      <c r="BP1270" s="37"/>
      <c r="BQ1270" s="37"/>
      <c r="BR1270" s="37"/>
      <c r="BS1270" s="37"/>
      <c r="BT1270" s="37"/>
      <c r="BU1270" s="37"/>
      <c r="BV1270" s="37"/>
      <c r="BW1270" s="37"/>
      <c r="BX1270" s="37"/>
      <c r="BY1270" s="37"/>
      <c r="BZ1270" s="37"/>
      <c r="CA1270" s="37"/>
      <c r="CB1270" s="37"/>
      <c r="CC1270" s="37"/>
      <c r="CD1270" s="37"/>
      <c r="CE1270" s="37"/>
      <c r="CF1270" s="37"/>
      <c r="CG1270" s="37"/>
      <c r="CH1270" s="37"/>
      <c r="CI1270" s="37"/>
      <c r="CJ1270" s="37"/>
      <c r="CK1270" s="37"/>
      <c r="CL1270" s="37"/>
      <c r="CM1270" s="37"/>
      <c r="CN1270" s="37"/>
      <c r="CO1270" s="37"/>
      <c r="CP1270" s="37"/>
      <c r="CQ1270" s="37"/>
      <c r="CR1270" s="37"/>
      <c r="CS1270" s="37"/>
      <c r="CT1270" s="37"/>
      <c r="CU1270" s="37"/>
      <c r="CV1270" s="37"/>
      <c r="CW1270" s="37"/>
      <c r="CX1270" s="37"/>
      <c r="CY1270" s="37"/>
      <c r="CZ1270" s="37"/>
      <c r="DA1270" s="37"/>
      <c r="DB1270" s="37"/>
      <c r="DC1270" s="37"/>
      <c r="DD1270" s="37"/>
      <c r="DE1270" s="37"/>
      <c r="DF1270" s="37"/>
      <c r="DG1270" s="37"/>
      <c r="DH1270" s="37"/>
      <c r="DI1270" s="37"/>
      <c r="DJ1270" s="37"/>
      <c r="DK1270" s="37"/>
      <c r="DL1270" s="37"/>
      <c r="DM1270" s="37"/>
      <c r="DN1270" s="37"/>
      <c r="DO1270" s="37"/>
      <c r="DP1270" s="37"/>
      <c r="DQ1270" s="37"/>
      <c r="DR1270" s="37"/>
      <c r="DS1270" s="37"/>
      <c r="DT1270" s="37"/>
      <c r="DU1270" s="37"/>
      <c r="DV1270" s="37"/>
      <c r="DW1270" s="37"/>
      <c r="DX1270" s="37"/>
      <c r="DY1270" s="37"/>
      <c r="DZ1270" s="37"/>
      <c r="EA1270" s="37"/>
      <c r="EB1270" s="37"/>
      <c r="EC1270" s="37"/>
      <c r="ED1270" s="37"/>
      <c r="EE1270" s="37"/>
      <c r="EF1270" s="37"/>
      <c r="EG1270" s="37"/>
      <c r="EH1270" s="37"/>
      <c r="EI1270" s="37"/>
      <c r="EJ1270" s="37"/>
      <c r="EK1270" s="37"/>
      <c r="EL1270" s="37"/>
      <c r="EM1270" s="37"/>
      <c r="EN1270" s="37"/>
      <c r="EO1270" s="37"/>
      <c r="EP1270" s="37"/>
      <c r="EQ1270" s="37"/>
      <c r="ER1270" s="37"/>
      <c r="ES1270" s="37"/>
      <c r="ET1270" s="37"/>
      <c r="EU1270" s="37"/>
      <c r="EV1270" s="37"/>
      <c r="EW1270" s="37"/>
      <c r="EX1270" s="37"/>
      <c r="EY1270" s="37"/>
      <c r="EZ1270" s="37"/>
      <c r="FA1270" s="37"/>
      <c r="FB1270" s="37"/>
      <c r="FC1270" s="37"/>
      <c r="FD1270" s="37"/>
      <c r="FE1270" s="37"/>
      <c r="FF1270" s="37"/>
      <c r="FG1270" s="37"/>
      <c r="FH1270" s="37"/>
      <c r="FI1270" s="37"/>
      <c r="FJ1270" s="37"/>
      <c r="FK1270" s="37"/>
      <c r="FL1270" s="37"/>
      <c r="FM1270" s="37"/>
      <c r="FN1270" s="37"/>
      <c r="FO1270" s="37"/>
      <c r="FP1270" s="37"/>
      <c r="FQ1270" s="37"/>
      <c r="FR1270" s="37"/>
      <c r="FS1270" s="37"/>
      <c r="FT1270" s="37"/>
      <c r="FU1270" s="37"/>
      <c r="FV1270" s="37"/>
      <c r="FW1270" s="37"/>
      <c r="FX1270" s="37"/>
      <c r="FY1270" s="37"/>
      <c r="FZ1270" s="37"/>
      <c r="GA1270" s="37"/>
      <c r="GB1270" s="37"/>
      <c r="GC1270" s="37"/>
      <c r="GD1270" s="37"/>
      <c r="GE1270" s="37"/>
      <c r="GF1270" s="37"/>
      <c r="GG1270" s="37"/>
      <c r="GH1270" s="37"/>
      <c r="GI1270" s="37"/>
      <c r="GJ1270" s="37"/>
      <c r="GK1270" s="37"/>
      <c r="GL1270" s="37"/>
      <c r="GM1270" s="37"/>
      <c r="GN1270" s="37"/>
      <c r="GO1270" s="37"/>
      <c r="GP1270" s="37"/>
      <c r="GQ1270" s="37"/>
      <c r="GR1270" s="37"/>
      <c r="GS1270" s="37"/>
      <c r="GT1270" s="37"/>
      <c r="GU1270" s="37"/>
      <c r="GV1270" s="37"/>
      <c r="GW1270" s="37"/>
      <c r="GX1270" s="37"/>
      <c r="GY1270" s="37"/>
      <c r="GZ1270" s="37"/>
      <c r="HA1270" s="37"/>
    </row>
    <row r="1271" spans="1:209" s="39" customFormat="1" x14ac:dyDescent="0.25">
      <c r="A1271" s="50"/>
      <c r="B1271" s="124"/>
      <c r="C1271" s="125"/>
      <c r="D1271" s="20"/>
      <c r="E1271" s="20"/>
      <c r="F1271" s="20"/>
      <c r="G1271" s="37"/>
      <c r="H1271" s="37"/>
      <c r="I1271" s="37"/>
      <c r="J1271" s="37"/>
      <c r="K1271" s="37"/>
      <c r="L1271" s="37"/>
      <c r="M1271" s="37"/>
      <c r="N1271" s="37"/>
      <c r="O1271" s="37"/>
      <c r="P1271" s="37"/>
      <c r="Q1271" s="37"/>
      <c r="R1271" s="37"/>
      <c r="S1271" s="37"/>
      <c r="T1271" s="37"/>
      <c r="U1271" s="37"/>
      <c r="V1271" s="37"/>
      <c r="W1271" s="37"/>
      <c r="X1271" s="37"/>
      <c r="Y1271" s="37"/>
      <c r="Z1271" s="37"/>
      <c r="AA1271" s="37"/>
      <c r="AB1271" s="37"/>
      <c r="AC1271" s="37"/>
      <c r="AD1271" s="37"/>
      <c r="AE1271" s="37"/>
      <c r="AF1271" s="37"/>
      <c r="AG1271" s="37"/>
      <c r="AH1271" s="37"/>
      <c r="AI1271" s="37"/>
      <c r="AJ1271" s="37"/>
      <c r="AK1271" s="37"/>
      <c r="AL1271" s="37"/>
      <c r="AM1271" s="37"/>
      <c r="AN1271" s="37"/>
      <c r="AO1271" s="37"/>
      <c r="AP1271" s="37"/>
      <c r="AQ1271" s="37"/>
      <c r="AR1271" s="37"/>
      <c r="AS1271" s="37"/>
      <c r="AT1271" s="37"/>
      <c r="AU1271" s="37"/>
      <c r="AV1271" s="37"/>
      <c r="AW1271" s="37"/>
      <c r="AX1271" s="37"/>
      <c r="AY1271" s="37"/>
      <c r="AZ1271" s="37"/>
      <c r="BA1271" s="37"/>
      <c r="BB1271" s="37"/>
      <c r="BC1271" s="37"/>
      <c r="BD1271" s="37"/>
      <c r="BE1271" s="37"/>
      <c r="BF1271" s="37"/>
      <c r="BG1271" s="37"/>
      <c r="BH1271" s="37"/>
      <c r="BI1271" s="37"/>
      <c r="BJ1271" s="37"/>
      <c r="BK1271" s="37"/>
      <c r="BL1271" s="37"/>
      <c r="BM1271" s="37"/>
      <c r="BN1271" s="37"/>
      <c r="BO1271" s="37"/>
      <c r="BP1271" s="37"/>
      <c r="BQ1271" s="37"/>
      <c r="BR1271" s="37"/>
      <c r="BS1271" s="37"/>
      <c r="BT1271" s="37"/>
      <c r="BU1271" s="37"/>
      <c r="BV1271" s="37"/>
      <c r="BW1271" s="37"/>
      <c r="BX1271" s="37"/>
      <c r="BY1271" s="37"/>
      <c r="BZ1271" s="37"/>
      <c r="CA1271" s="37"/>
      <c r="CB1271" s="37"/>
      <c r="CC1271" s="37"/>
      <c r="CD1271" s="37"/>
      <c r="CE1271" s="37"/>
      <c r="CF1271" s="37"/>
      <c r="CG1271" s="37"/>
      <c r="CH1271" s="37"/>
      <c r="CI1271" s="37"/>
      <c r="CJ1271" s="37"/>
      <c r="CK1271" s="37"/>
      <c r="CL1271" s="37"/>
      <c r="CM1271" s="37"/>
      <c r="CN1271" s="37"/>
      <c r="CO1271" s="37"/>
      <c r="CP1271" s="37"/>
      <c r="CQ1271" s="37"/>
      <c r="CR1271" s="37"/>
      <c r="CS1271" s="37"/>
      <c r="CT1271" s="37"/>
      <c r="CU1271" s="37"/>
      <c r="CV1271" s="37"/>
      <c r="CW1271" s="37"/>
      <c r="CX1271" s="37"/>
      <c r="CY1271" s="37"/>
      <c r="CZ1271" s="37"/>
      <c r="DA1271" s="37"/>
      <c r="DB1271" s="37"/>
      <c r="DC1271" s="37"/>
      <c r="DD1271" s="37"/>
      <c r="DE1271" s="37"/>
      <c r="DF1271" s="37"/>
      <c r="DG1271" s="37"/>
      <c r="DH1271" s="37"/>
      <c r="DI1271" s="37"/>
      <c r="DJ1271" s="37"/>
      <c r="DK1271" s="37"/>
      <c r="DL1271" s="37"/>
      <c r="DM1271" s="37"/>
      <c r="DN1271" s="37"/>
      <c r="DO1271" s="37"/>
      <c r="DP1271" s="37"/>
      <c r="DQ1271" s="37"/>
      <c r="DR1271" s="37"/>
      <c r="DS1271" s="37"/>
      <c r="DT1271" s="37"/>
      <c r="DU1271" s="37"/>
      <c r="DV1271" s="37"/>
      <c r="DW1271" s="37"/>
      <c r="DX1271" s="37"/>
      <c r="DY1271" s="37"/>
      <c r="DZ1271" s="37"/>
      <c r="EA1271" s="37"/>
      <c r="EB1271" s="37"/>
      <c r="EC1271" s="37"/>
      <c r="ED1271" s="37"/>
      <c r="EE1271" s="37"/>
      <c r="EF1271" s="37"/>
      <c r="EG1271" s="37"/>
      <c r="EH1271" s="37"/>
      <c r="EI1271" s="37"/>
      <c r="EJ1271" s="37"/>
      <c r="EK1271" s="37"/>
      <c r="EL1271" s="37"/>
      <c r="EM1271" s="37"/>
      <c r="EN1271" s="37"/>
      <c r="EO1271" s="37"/>
      <c r="EP1271" s="37"/>
      <c r="EQ1271" s="37"/>
      <c r="ER1271" s="37"/>
      <c r="ES1271" s="37"/>
      <c r="ET1271" s="37"/>
      <c r="EU1271" s="37"/>
      <c r="EV1271" s="37"/>
      <c r="EW1271" s="37"/>
      <c r="EX1271" s="37"/>
      <c r="EY1271" s="37"/>
      <c r="EZ1271" s="37"/>
      <c r="FA1271" s="37"/>
      <c r="FB1271" s="37"/>
      <c r="FC1271" s="37"/>
      <c r="FD1271" s="37"/>
      <c r="FE1271" s="37"/>
      <c r="FF1271" s="37"/>
      <c r="FG1271" s="37"/>
      <c r="FH1271" s="37"/>
      <c r="FI1271" s="37"/>
      <c r="FJ1271" s="37"/>
      <c r="FK1271" s="37"/>
      <c r="FL1271" s="37"/>
      <c r="FM1271" s="37"/>
      <c r="FN1271" s="37"/>
      <c r="FO1271" s="37"/>
      <c r="FP1271" s="37"/>
      <c r="FQ1271" s="37"/>
      <c r="FR1271" s="37"/>
      <c r="FS1271" s="37"/>
      <c r="FT1271" s="37"/>
      <c r="FU1271" s="37"/>
      <c r="FV1271" s="37"/>
      <c r="FW1271" s="37"/>
      <c r="FX1271" s="37"/>
      <c r="FY1271" s="37"/>
      <c r="FZ1271" s="37"/>
      <c r="GA1271" s="37"/>
      <c r="GB1271" s="37"/>
      <c r="GC1271" s="37"/>
      <c r="GD1271" s="37"/>
      <c r="GE1271" s="37"/>
      <c r="GF1271" s="37"/>
      <c r="GG1271" s="37"/>
      <c r="GH1271" s="37"/>
      <c r="GI1271" s="37"/>
      <c r="GJ1271" s="37"/>
      <c r="GK1271" s="37"/>
      <c r="GL1271" s="37"/>
      <c r="GM1271" s="37"/>
      <c r="GN1271" s="37"/>
      <c r="GO1271" s="37"/>
      <c r="GP1271" s="37"/>
      <c r="GQ1271" s="37"/>
      <c r="GR1271" s="37"/>
      <c r="GS1271" s="37"/>
      <c r="GT1271" s="37"/>
      <c r="GU1271" s="37"/>
      <c r="GV1271" s="37"/>
      <c r="GW1271" s="37"/>
      <c r="GX1271" s="37"/>
      <c r="GY1271" s="37"/>
      <c r="GZ1271" s="37"/>
      <c r="HA1271" s="37"/>
    </row>
    <row r="1272" spans="1:209" s="39" customFormat="1" x14ac:dyDescent="0.25">
      <c r="A1272" s="50"/>
      <c r="B1272" s="124"/>
      <c r="C1272" s="125"/>
      <c r="D1272" s="20"/>
      <c r="E1272" s="20"/>
      <c r="F1272" s="20"/>
      <c r="G1272" s="37"/>
      <c r="H1272" s="37"/>
      <c r="I1272" s="37"/>
      <c r="J1272" s="37"/>
      <c r="K1272" s="37"/>
      <c r="L1272" s="37"/>
      <c r="M1272" s="37"/>
      <c r="N1272" s="37"/>
      <c r="O1272" s="37"/>
      <c r="P1272" s="37"/>
      <c r="Q1272" s="37"/>
      <c r="R1272" s="37"/>
      <c r="S1272" s="37"/>
      <c r="T1272" s="37"/>
      <c r="U1272" s="37"/>
      <c r="V1272" s="37"/>
      <c r="W1272" s="37"/>
      <c r="X1272" s="37"/>
      <c r="Y1272" s="37"/>
      <c r="Z1272" s="37"/>
      <c r="AA1272" s="37"/>
      <c r="AB1272" s="37"/>
      <c r="AC1272" s="37"/>
      <c r="AD1272" s="37"/>
      <c r="AE1272" s="37"/>
      <c r="AF1272" s="37"/>
      <c r="AG1272" s="37"/>
      <c r="AH1272" s="37"/>
      <c r="AI1272" s="37"/>
      <c r="AJ1272" s="37"/>
      <c r="AK1272" s="37"/>
      <c r="AL1272" s="37"/>
      <c r="AM1272" s="37"/>
      <c r="AN1272" s="37"/>
      <c r="AO1272" s="37"/>
      <c r="AP1272" s="37"/>
      <c r="AQ1272" s="37"/>
      <c r="AR1272" s="37"/>
      <c r="AS1272" s="37"/>
      <c r="AT1272" s="37"/>
      <c r="AU1272" s="37"/>
      <c r="AV1272" s="37"/>
      <c r="AW1272" s="37"/>
      <c r="AX1272" s="37"/>
      <c r="AY1272" s="37"/>
      <c r="AZ1272" s="37"/>
      <c r="BA1272" s="37"/>
      <c r="BB1272" s="37"/>
      <c r="BC1272" s="37"/>
      <c r="BD1272" s="37"/>
      <c r="BE1272" s="37"/>
      <c r="BF1272" s="37"/>
      <c r="BG1272" s="37"/>
      <c r="BH1272" s="37"/>
      <c r="BI1272" s="37"/>
      <c r="BJ1272" s="37"/>
      <c r="BK1272" s="37"/>
      <c r="BL1272" s="37"/>
      <c r="BM1272" s="37"/>
      <c r="BN1272" s="37"/>
      <c r="BO1272" s="37"/>
      <c r="BP1272" s="37"/>
      <c r="BQ1272" s="37"/>
      <c r="BR1272" s="37"/>
      <c r="BS1272" s="37"/>
      <c r="BT1272" s="37"/>
      <c r="BU1272" s="37"/>
      <c r="BV1272" s="37"/>
      <c r="BW1272" s="37"/>
      <c r="BX1272" s="37"/>
      <c r="BY1272" s="37"/>
      <c r="BZ1272" s="37"/>
      <c r="CA1272" s="37"/>
      <c r="CB1272" s="37"/>
      <c r="CC1272" s="37"/>
      <c r="CD1272" s="37"/>
      <c r="CE1272" s="37"/>
      <c r="CF1272" s="37"/>
      <c r="CG1272" s="37"/>
      <c r="CH1272" s="37"/>
      <c r="CI1272" s="37"/>
      <c r="CJ1272" s="37"/>
      <c r="CK1272" s="37"/>
      <c r="CL1272" s="37"/>
      <c r="CM1272" s="37"/>
      <c r="CN1272" s="37"/>
      <c r="CO1272" s="37"/>
      <c r="CP1272" s="37"/>
      <c r="CQ1272" s="37"/>
      <c r="CR1272" s="37"/>
      <c r="CS1272" s="37"/>
      <c r="CT1272" s="37"/>
      <c r="CU1272" s="37"/>
      <c r="CV1272" s="37"/>
      <c r="CW1272" s="37"/>
      <c r="CX1272" s="37"/>
      <c r="CY1272" s="37"/>
      <c r="CZ1272" s="37"/>
      <c r="DA1272" s="37"/>
      <c r="DB1272" s="37"/>
      <c r="DC1272" s="37"/>
      <c r="DD1272" s="37"/>
      <c r="DE1272" s="37"/>
      <c r="DF1272" s="37"/>
      <c r="DG1272" s="37"/>
      <c r="DH1272" s="37"/>
      <c r="DI1272" s="37"/>
      <c r="DJ1272" s="37"/>
      <c r="DK1272" s="37"/>
      <c r="DL1272" s="37"/>
      <c r="DM1272" s="37"/>
      <c r="DN1272" s="37"/>
      <c r="DO1272" s="37"/>
      <c r="DP1272" s="37"/>
      <c r="DQ1272" s="37"/>
      <c r="DR1272" s="37"/>
      <c r="DS1272" s="37"/>
      <c r="DT1272" s="37"/>
      <c r="DU1272" s="37"/>
      <c r="DV1272" s="37"/>
      <c r="DW1272" s="37"/>
      <c r="DX1272" s="37"/>
      <c r="DY1272" s="37"/>
      <c r="DZ1272" s="37"/>
      <c r="EA1272" s="37"/>
      <c r="EB1272" s="37"/>
      <c r="EC1272" s="37"/>
      <c r="ED1272" s="37"/>
      <c r="EE1272" s="37"/>
      <c r="EF1272" s="37"/>
      <c r="EG1272" s="37"/>
      <c r="EH1272" s="37"/>
      <c r="EI1272" s="37"/>
      <c r="EJ1272" s="37"/>
      <c r="EK1272" s="37"/>
      <c r="EL1272" s="37"/>
      <c r="EM1272" s="37"/>
      <c r="EN1272" s="37"/>
      <c r="EO1272" s="37"/>
      <c r="EP1272" s="37"/>
      <c r="EQ1272" s="37"/>
      <c r="ER1272" s="37"/>
      <c r="ES1272" s="37"/>
      <c r="ET1272" s="37"/>
      <c r="EU1272" s="37"/>
      <c r="EV1272" s="37"/>
      <c r="EW1272" s="37"/>
      <c r="EX1272" s="37"/>
      <c r="EY1272" s="37"/>
      <c r="EZ1272" s="37"/>
      <c r="FA1272" s="37"/>
      <c r="FB1272" s="37"/>
      <c r="FC1272" s="37"/>
      <c r="FD1272" s="37"/>
      <c r="FE1272" s="37"/>
      <c r="FF1272" s="37"/>
      <c r="FG1272" s="37"/>
      <c r="FH1272" s="37"/>
      <c r="FI1272" s="37"/>
      <c r="FJ1272" s="37"/>
      <c r="FK1272" s="37"/>
      <c r="FL1272" s="37"/>
      <c r="FM1272" s="37"/>
      <c r="FN1272" s="37"/>
      <c r="FO1272" s="37"/>
      <c r="FP1272" s="37"/>
      <c r="FQ1272" s="37"/>
      <c r="FR1272" s="37"/>
      <c r="FS1272" s="37"/>
      <c r="FT1272" s="37"/>
      <c r="FU1272" s="37"/>
      <c r="FV1272" s="37"/>
      <c r="FW1272" s="37"/>
      <c r="FX1272" s="37"/>
      <c r="FY1272" s="37"/>
      <c r="FZ1272" s="37"/>
      <c r="GA1272" s="37"/>
      <c r="GB1272" s="37"/>
      <c r="GC1272" s="37"/>
      <c r="GD1272" s="37"/>
      <c r="GE1272" s="37"/>
      <c r="GF1272" s="37"/>
      <c r="GG1272" s="37"/>
      <c r="GH1272" s="37"/>
      <c r="GI1272" s="37"/>
      <c r="GJ1272" s="37"/>
      <c r="GK1272" s="37"/>
      <c r="GL1272" s="37"/>
      <c r="GM1272" s="37"/>
      <c r="GN1272" s="37"/>
      <c r="GO1272" s="37"/>
      <c r="GP1272" s="37"/>
      <c r="GQ1272" s="37"/>
      <c r="GR1272" s="37"/>
      <c r="GS1272" s="37"/>
      <c r="GT1272" s="37"/>
      <c r="GU1272" s="37"/>
      <c r="GV1272" s="37"/>
      <c r="GW1272" s="37"/>
      <c r="GX1272" s="37"/>
      <c r="GY1272" s="37"/>
      <c r="GZ1272" s="37"/>
      <c r="HA1272" s="37"/>
    </row>
    <row r="1273" spans="1:209" s="39" customFormat="1" x14ac:dyDescent="0.25">
      <c r="A1273" s="50"/>
      <c r="B1273" s="124"/>
      <c r="C1273" s="125"/>
      <c r="D1273" s="20"/>
      <c r="E1273" s="20"/>
      <c r="F1273" s="20"/>
      <c r="G1273" s="37"/>
      <c r="H1273" s="37"/>
      <c r="I1273" s="37"/>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7"/>
      <c r="AF1273" s="37"/>
      <c r="AG1273" s="37"/>
      <c r="AH1273" s="37"/>
      <c r="AI1273" s="37"/>
      <c r="AJ1273" s="37"/>
      <c r="AK1273" s="37"/>
      <c r="AL1273" s="37"/>
      <c r="AM1273" s="37"/>
      <c r="AN1273" s="37"/>
      <c r="AO1273" s="37"/>
      <c r="AP1273" s="37"/>
      <c r="AQ1273" s="37"/>
      <c r="AR1273" s="37"/>
      <c r="AS1273" s="37"/>
      <c r="AT1273" s="37"/>
      <c r="AU1273" s="37"/>
      <c r="AV1273" s="37"/>
      <c r="AW1273" s="37"/>
      <c r="AX1273" s="37"/>
      <c r="AY1273" s="37"/>
      <c r="AZ1273" s="37"/>
      <c r="BA1273" s="37"/>
      <c r="BB1273" s="37"/>
      <c r="BC1273" s="37"/>
      <c r="BD1273" s="37"/>
      <c r="BE1273" s="37"/>
      <c r="BF1273" s="37"/>
      <c r="BG1273" s="37"/>
      <c r="BH1273" s="37"/>
      <c r="BI1273" s="37"/>
      <c r="BJ1273" s="37"/>
      <c r="BK1273" s="37"/>
      <c r="BL1273" s="37"/>
      <c r="BM1273" s="37"/>
      <c r="BN1273" s="37"/>
      <c r="BO1273" s="37"/>
      <c r="BP1273" s="37"/>
      <c r="BQ1273" s="37"/>
      <c r="BR1273" s="37"/>
      <c r="BS1273" s="37"/>
      <c r="BT1273" s="37"/>
      <c r="BU1273" s="37"/>
      <c r="BV1273" s="37"/>
      <c r="BW1273" s="37"/>
      <c r="BX1273" s="37"/>
      <c r="BY1273" s="37"/>
      <c r="BZ1273" s="37"/>
      <c r="CA1273" s="37"/>
      <c r="CB1273" s="37"/>
      <c r="CC1273" s="37"/>
      <c r="CD1273" s="37"/>
      <c r="CE1273" s="37"/>
      <c r="CF1273" s="37"/>
      <c r="CG1273" s="37"/>
      <c r="CH1273" s="37"/>
      <c r="CI1273" s="37"/>
      <c r="CJ1273" s="37"/>
      <c r="CK1273" s="37"/>
      <c r="CL1273" s="37"/>
      <c r="CM1273" s="37"/>
      <c r="CN1273" s="37"/>
      <c r="CO1273" s="37"/>
      <c r="CP1273" s="37"/>
      <c r="CQ1273" s="37"/>
      <c r="CR1273" s="37"/>
      <c r="CS1273" s="37"/>
      <c r="CT1273" s="37"/>
      <c r="CU1273" s="37"/>
      <c r="CV1273" s="37"/>
      <c r="CW1273" s="37"/>
      <c r="CX1273" s="37"/>
      <c r="CY1273" s="37"/>
      <c r="CZ1273" s="37"/>
      <c r="DA1273" s="37"/>
      <c r="DB1273" s="37"/>
      <c r="DC1273" s="37"/>
      <c r="DD1273" s="37"/>
      <c r="DE1273" s="37"/>
      <c r="DF1273" s="37"/>
      <c r="DG1273" s="37"/>
      <c r="DH1273" s="37"/>
      <c r="DI1273" s="37"/>
      <c r="DJ1273" s="37"/>
      <c r="DK1273" s="37"/>
      <c r="DL1273" s="37"/>
      <c r="DM1273" s="37"/>
      <c r="DN1273" s="37"/>
      <c r="DO1273" s="37"/>
      <c r="DP1273" s="37"/>
      <c r="DQ1273" s="37"/>
      <c r="DR1273" s="37"/>
      <c r="DS1273" s="37"/>
      <c r="DT1273" s="37"/>
      <c r="DU1273" s="37"/>
      <c r="DV1273" s="37"/>
      <c r="DW1273" s="37"/>
      <c r="DX1273" s="37"/>
      <c r="DY1273" s="37"/>
      <c r="DZ1273" s="37"/>
      <c r="EA1273" s="37"/>
      <c r="EB1273" s="37"/>
      <c r="EC1273" s="37"/>
      <c r="ED1273" s="37"/>
      <c r="EE1273" s="37"/>
      <c r="EF1273" s="37"/>
      <c r="EG1273" s="37"/>
      <c r="EH1273" s="37"/>
      <c r="EI1273" s="37"/>
      <c r="EJ1273" s="37"/>
      <c r="EK1273" s="37"/>
      <c r="EL1273" s="37"/>
      <c r="EM1273" s="37"/>
      <c r="EN1273" s="37"/>
      <c r="EO1273" s="37"/>
      <c r="EP1273" s="37"/>
      <c r="EQ1273" s="37"/>
      <c r="ER1273" s="37"/>
      <c r="ES1273" s="37"/>
      <c r="ET1273" s="37"/>
      <c r="EU1273" s="37"/>
      <c r="EV1273" s="37"/>
      <c r="EW1273" s="37"/>
      <c r="EX1273" s="37"/>
      <c r="EY1273" s="37"/>
      <c r="EZ1273" s="37"/>
      <c r="FA1273" s="37"/>
      <c r="FB1273" s="37"/>
      <c r="FC1273" s="37"/>
      <c r="FD1273" s="37"/>
      <c r="FE1273" s="37"/>
      <c r="FF1273" s="37"/>
      <c r="FG1273" s="37"/>
      <c r="FH1273" s="37"/>
      <c r="FI1273" s="37"/>
      <c r="FJ1273" s="37"/>
      <c r="FK1273" s="37"/>
      <c r="FL1273" s="37"/>
      <c r="FM1273" s="37"/>
      <c r="FN1273" s="37"/>
      <c r="FO1273" s="37"/>
      <c r="FP1273" s="37"/>
      <c r="FQ1273" s="37"/>
      <c r="FR1273" s="37"/>
      <c r="FS1273" s="37"/>
      <c r="FT1273" s="37"/>
      <c r="FU1273" s="37"/>
      <c r="FV1273" s="37"/>
      <c r="FW1273" s="37"/>
      <c r="FX1273" s="37"/>
      <c r="FY1273" s="37"/>
      <c r="FZ1273" s="37"/>
      <c r="GA1273" s="37"/>
      <c r="GB1273" s="37"/>
      <c r="GC1273" s="37"/>
      <c r="GD1273" s="37"/>
      <c r="GE1273" s="37"/>
      <c r="GF1273" s="37"/>
      <c r="GG1273" s="37"/>
      <c r="GH1273" s="37"/>
      <c r="GI1273" s="37"/>
      <c r="GJ1273" s="37"/>
      <c r="GK1273" s="37"/>
      <c r="GL1273" s="37"/>
      <c r="GM1273" s="37"/>
      <c r="GN1273" s="37"/>
      <c r="GO1273" s="37"/>
      <c r="GP1273" s="37"/>
      <c r="GQ1273" s="37"/>
      <c r="GR1273" s="37"/>
      <c r="GS1273" s="37"/>
      <c r="GT1273" s="37"/>
      <c r="GU1273" s="37"/>
      <c r="GV1273" s="37"/>
      <c r="GW1273" s="37"/>
      <c r="GX1273" s="37"/>
      <c r="GY1273" s="37"/>
      <c r="GZ1273" s="37"/>
      <c r="HA1273" s="37"/>
    </row>
    <row r="1274" spans="1:209" s="39" customFormat="1" x14ac:dyDescent="0.25">
      <c r="A1274" s="50"/>
      <c r="B1274" s="124"/>
      <c r="C1274" s="125"/>
      <c r="D1274" s="20"/>
      <c r="E1274" s="20"/>
      <c r="F1274" s="20"/>
      <c r="G1274" s="37"/>
      <c r="H1274" s="37"/>
      <c r="I1274" s="37"/>
      <c r="J1274" s="37"/>
      <c r="K1274" s="37"/>
      <c r="L1274" s="37"/>
      <c r="M1274" s="37"/>
      <c r="N1274" s="37"/>
      <c r="O1274" s="37"/>
      <c r="P1274" s="37"/>
      <c r="Q1274" s="37"/>
      <c r="R1274" s="37"/>
      <c r="S1274" s="37"/>
      <c r="T1274" s="37"/>
      <c r="U1274" s="37"/>
      <c r="V1274" s="37"/>
      <c r="W1274" s="37"/>
      <c r="X1274" s="37"/>
      <c r="Y1274" s="37"/>
      <c r="Z1274" s="37"/>
      <c r="AA1274" s="37"/>
      <c r="AB1274" s="37"/>
      <c r="AC1274" s="37"/>
      <c r="AD1274" s="37"/>
      <c r="AE1274" s="37"/>
      <c r="AF1274" s="37"/>
      <c r="AG1274" s="37"/>
      <c r="AH1274" s="37"/>
      <c r="AI1274" s="37"/>
      <c r="AJ1274" s="37"/>
      <c r="AK1274" s="37"/>
      <c r="AL1274" s="37"/>
      <c r="AM1274" s="37"/>
      <c r="AN1274" s="37"/>
      <c r="AO1274" s="37"/>
      <c r="AP1274" s="37"/>
      <c r="AQ1274" s="37"/>
      <c r="AR1274" s="37"/>
      <c r="AS1274" s="37"/>
      <c r="AT1274" s="37"/>
      <c r="AU1274" s="37"/>
      <c r="AV1274" s="37"/>
      <c r="AW1274" s="37"/>
      <c r="AX1274" s="37"/>
      <c r="AY1274" s="37"/>
      <c r="AZ1274" s="37"/>
      <c r="BA1274" s="37"/>
      <c r="BB1274" s="37"/>
      <c r="BC1274" s="37"/>
      <c r="BD1274" s="37"/>
      <c r="BE1274" s="37"/>
      <c r="BF1274" s="37"/>
      <c r="BG1274" s="37"/>
      <c r="BH1274" s="37"/>
      <c r="BI1274" s="37"/>
      <c r="BJ1274" s="37"/>
      <c r="BK1274" s="37"/>
      <c r="BL1274" s="37"/>
      <c r="BM1274" s="37"/>
      <c r="BN1274" s="37"/>
      <c r="BO1274" s="37"/>
      <c r="BP1274" s="37"/>
      <c r="BQ1274" s="37"/>
      <c r="BR1274" s="37"/>
      <c r="BS1274" s="37"/>
      <c r="BT1274" s="37"/>
      <c r="BU1274" s="37"/>
      <c r="BV1274" s="37"/>
      <c r="BW1274" s="37"/>
      <c r="BX1274" s="37"/>
      <c r="BY1274" s="37"/>
      <c r="BZ1274" s="37"/>
      <c r="CA1274" s="37"/>
      <c r="CB1274" s="37"/>
      <c r="CC1274" s="37"/>
      <c r="CD1274" s="37"/>
      <c r="CE1274" s="37"/>
      <c r="CF1274" s="37"/>
      <c r="CG1274" s="37"/>
      <c r="CH1274" s="37"/>
      <c r="CI1274" s="37"/>
      <c r="CJ1274" s="37"/>
      <c r="CK1274" s="37"/>
      <c r="CL1274" s="37"/>
      <c r="CM1274" s="37"/>
      <c r="CN1274" s="37"/>
      <c r="CO1274" s="37"/>
      <c r="CP1274" s="37"/>
      <c r="CQ1274" s="37"/>
      <c r="CR1274" s="37"/>
      <c r="CS1274" s="37"/>
      <c r="CT1274" s="37"/>
      <c r="CU1274" s="37"/>
      <c r="CV1274" s="37"/>
      <c r="CW1274" s="37"/>
      <c r="CX1274" s="37"/>
      <c r="CY1274" s="37"/>
      <c r="CZ1274" s="37"/>
      <c r="DA1274" s="37"/>
      <c r="DB1274" s="37"/>
      <c r="DC1274" s="37"/>
      <c r="DD1274" s="37"/>
      <c r="DE1274" s="37"/>
      <c r="DF1274" s="37"/>
      <c r="DG1274" s="37"/>
      <c r="DH1274" s="37"/>
      <c r="DI1274" s="37"/>
      <c r="DJ1274" s="37"/>
      <c r="DK1274" s="37"/>
      <c r="DL1274" s="37"/>
      <c r="DM1274" s="37"/>
      <c r="DN1274" s="37"/>
      <c r="DO1274" s="37"/>
      <c r="DP1274" s="37"/>
      <c r="DQ1274" s="37"/>
      <c r="DR1274" s="37"/>
      <c r="DS1274" s="37"/>
      <c r="DT1274" s="37"/>
      <c r="DU1274" s="37"/>
      <c r="DV1274" s="37"/>
      <c r="DW1274" s="37"/>
      <c r="DX1274" s="37"/>
      <c r="DY1274" s="37"/>
      <c r="DZ1274" s="37"/>
      <c r="EA1274" s="37"/>
      <c r="EB1274" s="37"/>
      <c r="EC1274" s="37"/>
      <c r="ED1274" s="37"/>
      <c r="EE1274" s="37"/>
      <c r="EF1274" s="37"/>
      <c r="EG1274" s="37"/>
      <c r="EH1274" s="37"/>
      <c r="EI1274" s="37"/>
      <c r="EJ1274" s="37"/>
      <c r="EK1274" s="37"/>
      <c r="EL1274" s="37"/>
      <c r="EM1274" s="37"/>
      <c r="EN1274" s="37"/>
      <c r="EO1274" s="37"/>
      <c r="EP1274" s="37"/>
      <c r="EQ1274" s="37"/>
      <c r="ER1274" s="37"/>
      <c r="ES1274" s="37"/>
      <c r="ET1274" s="37"/>
      <c r="EU1274" s="37"/>
      <c r="EV1274" s="37"/>
      <c r="EW1274" s="37"/>
      <c r="EX1274" s="37"/>
      <c r="EY1274" s="37"/>
      <c r="EZ1274" s="37"/>
      <c r="FA1274" s="37"/>
      <c r="FB1274" s="37"/>
      <c r="FC1274" s="37"/>
      <c r="FD1274" s="37"/>
      <c r="FE1274" s="37"/>
      <c r="FF1274" s="37"/>
      <c r="FG1274" s="37"/>
      <c r="FH1274" s="37"/>
      <c r="FI1274" s="37"/>
      <c r="FJ1274" s="37"/>
      <c r="FK1274" s="37"/>
      <c r="FL1274" s="37"/>
      <c r="FM1274" s="37"/>
      <c r="FN1274" s="37"/>
      <c r="FO1274" s="37"/>
      <c r="FP1274" s="37"/>
      <c r="FQ1274" s="37"/>
      <c r="FR1274" s="37"/>
      <c r="FS1274" s="37"/>
      <c r="FT1274" s="37"/>
      <c r="FU1274" s="37"/>
      <c r="FV1274" s="37"/>
      <c r="FW1274" s="37"/>
      <c r="FX1274" s="37"/>
      <c r="FY1274" s="37"/>
      <c r="FZ1274" s="37"/>
      <c r="GA1274" s="37"/>
      <c r="GB1274" s="37"/>
      <c r="GC1274" s="37"/>
      <c r="GD1274" s="37"/>
      <c r="GE1274" s="37"/>
      <c r="GF1274" s="37"/>
      <c r="GG1274" s="37"/>
      <c r="GH1274" s="37"/>
      <c r="GI1274" s="37"/>
      <c r="GJ1274" s="37"/>
      <c r="GK1274" s="37"/>
      <c r="GL1274" s="37"/>
      <c r="GM1274" s="37"/>
      <c r="GN1274" s="37"/>
      <c r="GO1274" s="37"/>
      <c r="GP1274" s="37"/>
      <c r="GQ1274" s="37"/>
      <c r="GR1274" s="37"/>
      <c r="GS1274" s="37"/>
      <c r="GT1274" s="37"/>
      <c r="GU1274" s="37"/>
      <c r="GV1274" s="37"/>
      <c r="GW1274" s="37"/>
      <c r="GX1274" s="37"/>
      <c r="GY1274" s="37"/>
      <c r="GZ1274" s="37"/>
      <c r="HA1274" s="37"/>
    </row>
    <row r="1275" spans="1:209" s="39" customFormat="1" x14ac:dyDescent="0.25">
      <c r="A1275" s="50"/>
      <c r="B1275" s="124"/>
      <c r="C1275" s="125"/>
      <c r="D1275" s="20"/>
      <c r="E1275" s="20"/>
      <c r="F1275" s="20"/>
      <c r="G1275" s="37"/>
      <c r="H1275" s="37"/>
      <c r="I1275" s="37"/>
      <c r="J1275" s="37"/>
      <c r="K1275" s="37"/>
      <c r="L1275" s="37"/>
      <c r="M1275" s="37"/>
      <c r="N1275" s="37"/>
      <c r="O1275" s="37"/>
      <c r="P1275" s="37"/>
      <c r="Q1275" s="37"/>
      <c r="R1275" s="37"/>
      <c r="S1275" s="37"/>
      <c r="T1275" s="37"/>
      <c r="U1275" s="37"/>
      <c r="V1275" s="37"/>
      <c r="W1275" s="37"/>
      <c r="X1275" s="37"/>
      <c r="Y1275" s="37"/>
      <c r="Z1275" s="37"/>
      <c r="AA1275" s="37"/>
      <c r="AB1275" s="37"/>
      <c r="AC1275" s="37"/>
      <c r="AD1275" s="37"/>
      <c r="AE1275" s="37"/>
      <c r="AF1275" s="37"/>
      <c r="AG1275" s="37"/>
      <c r="AH1275" s="37"/>
      <c r="AI1275" s="37"/>
      <c r="AJ1275" s="37"/>
      <c r="AK1275" s="37"/>
      <c r="AL1275" s="37"/>
      <c r="AM1275" s="37"/>
      <c r="AN1275" s="37"/>
      <c r="AO1275" s="37"/>
      <c r="AP1275" s="37"/>
      <c r="AQ1275" s="37"/>
      <c r="AR1275" s="37"/>
      <c r="AS1275" s="37"/>
      <c r="AT1275" s="37"/>
      <c r="AU1275" s="37"/>
      <c r="AV1275" s="37"/>
      <c r="AW1275" s="37"/>
      <c r="AX1275" s="37"/>
      <c r="AY1275" s="37"/>
      <c r="AZ1275" s="37"/>
      <c r="BA1275" s="37"/>
      <c r="BB1275" s="37"/>
      <c r="BC1275" s="37"/>
      <c r="BD1275" s="37"/>
      <c r="BE1275" s="37"/>
      <c r="BF1275" s="37"/>
      <c r="BG1275" s="37"/>
      <c r="BH1275" s="37"/>
      <c r="BI1275" s="37"/>
      <c r="BJ1275" s="37"/>
      <c r="BK1275" s="37"/>
      <c r="BL1275" s="37"/>
      <c r="BM1275" s="37"/>
      <c r="BN1275" s="37"/>
      <c r="BO1275" s="37"/>
      <c r="BP1275" s="37"/>
      <c r="BQ1275" s="37"/>
      <c r="BR1275" s="37"/>
      <c r="BS1275" s="37"/>
      <c r="BT1275" s="37"/>
      <c r="BU1275" s="37"/>
      <c r="BV1275" s="37"/>
      <c r="BW1275" s="37"/>
      <c r="BX1275" s="37"/>
      <c r="BY1275" s="37"/>
      <c r="BZ1275" s="37"/>
      <c r="CA1275" s="37"/>
      <c r="CB1275" s="37"/>
      <c r="CC1275" s="37"/>
      <c r="CD1275" s="37"/>
      <c r="CE1275" s="37"/>
      <c r="CF1275" s="37"/>
      <c r="CG1275" s="37"/>
      <c r="CH1275" s="37"/>
      <c r="CI1275" s="37"/>
      <c r="CJ1275" s="37"/>
      <c r="CK1275" s="37"/>
      <c r="CL1275" s="37"/>
      <c r="CM1275" s="37"/>
      <c r="CN1275" s="37"/>
      <c r="CO1275" s="37"/>
      <c r="CP1275" s="37"/>
      <c r="CQ1275" s="37"/>
      <c r="CR1275" s="37"/>
      <c r="CS1275" s="37"/>
      <c r="CT1275" s="37"/>
      <c r="CU1275" s="37"/>
      <c r="CV1275" s="37"/>
      <c r="CW1275" s="37"/>
      <c r="CX1275" s="37"/>
      <c r="CY1275" s="37"/>
      <c r="CZ1275" s="37"/>
      <c r="DA1275" s="37"/>
      <c r="DB1275" s="37"/>
      <c r="DC1275" s="37"/>
      <c r="DD1275" s="37"/>
      <c r="DE1275" s="37"/>
      <c r="DF1275" s="37"/>
      <c r="DG1275" s="37"/>
      <c r="DH1275" s="37"/>
      <c r="DI1275" s="37"/>
      <c r="DJ1275" s="37"/>
      <c r="DK1275" s="37"/>
      <c r="DL1275" s="37"/>
      <c r="DM1275" s="37"/>
      <c r="DN1275" s="37"/>
      <c r="DO1275" s="37"/>
      <c r="DP1275" s="37"/>
      <c r="DQ1275" s="37"/>
      <c r="DR1275" s="37"/>
      <c r="DS1275" s="37"/>
      <c r="DT1275" s="37"/>
      <c r="DU1275" s="37"/>
      <c r="DV1275" s="37"/>
      <c r="DW1275" s="37"/>
      <c r="DX1275" s="37"/>
      <c r="DY1275" s="37"/>
      <c r="DZ1275" s="37"/>
      <c r="EA1275" s="37"/>
      <c r="EB1275" s="37"/>
      <c r="EC1275" s="37"/>
      <c r="ED1275" s="37"/>
      <c r="EE1275" s="37"/>
      <c r="EF1275" s="37"/>
      <c r="EG1275" s="37"/>
      <c r="EH1275" s="37"/>
      <c r="EI1275" s="37"/>
      <c r="EJ1275" s="37"/>
      <c r="EK1275" s="37"/>
      <c r="EL1275" s="37"/>
      <c r="EM1275" s="37"/>
      <c r="EN1275" s="37"/>
      <c r="EO1275" s="37"/>
      <c r="EP1275" s="37"/>
      <c r="EQ1275" s="37"/>
      <c r="ER1275" s="37"/>
      <c r="ES1275" s="37"/>
      <c r="ET1275" s="37"/>
      <c r="EU1275" s="37"/>
      <c r="EV1275" s="37"/>
      <c r="EW1275" s="37"/>
      <c r="EX1275" s="37"/>
      <c r="EY1275" s="37"/>
      <c r="EZ1275" s="37"/>
      <c r="FA1275" s="37"/>
      <c r="FB1275" s="37"/>
      <c r="FC1275" s="37"/>
      <c r="FD1275" s="37"/>
      <c r="FE1275" s="37"/>
      <c r="FF1275" s="37"/>
      <c r="FG1275" s="37"/>
      <c r="FH1275" s="37"/>
      <c r="FI1275" s="37"/>
      <c r="FJ1275" s="37"/>
      <c r="FK1275" s="37"/>
      <c r="FL1275" s="37"/>
      <c r="FM1275" s="37"/>
      <c r="FN1275" s="37"/>
      <c r="FO1275" s="37"/>
      <c r="FP1275" s="37"/>
      <c r="FQ1275" s="37"/>
      <c r="FR1275" s="37"/>
      <c r="FS1275" s="37"/>
      <c r="FT1275" s="37"/>
      <c r="FU1275" s="37"/>
      <c r="FV1275" s="37"/>
      <c r="FW1275" s="37"/>
      <c r="FX1275" s="37"/>
      <c r="FY1275" s="37"/>
      <c r="FZ1275" s="37"/>
      <c r="GA1275" s="37"/>
      <c r="GB1275" s="37"/>
      <c r="GC1275" s="37"/>
      <c r="GD1275" s="37"/>
      <c r="GE1275" s="37"/>
      <c r="GF1275" s="37"/>
      <c r="GG1275" s="37"/>
      <c r="GH1275" s="37"/>
      <c r="GI1275" s="37"/>
      <c r="GJ1275" s="37"/>
      <c r="GK1275" s="37"/>
      <c r="GL1275" s="37"/>
      <c r="GM1275" s="37"/>
      <c r="GN1275" s="37"/>
      <c r="GO1275" s="37"/>
      <c r="GP1275" s="37"/>
      <c r="GQ1275" s="37"/>
      <c r="GR1275" s="37"/>
      <c r="GS1275" s="37"/>
      <c r="GT1275" s="37"/>
      <c r="GU1275" s="37"/>
      <c r="GV1275" s="37"/>
      <c r="GW1275" s="37"/>
      <c r="GX1275" s="37"/>
      <c r="GY1275" s="37"/>
      <c r="GZ1275" s="37"/>
      <c r="HA1275" s="37"/>
    </row>
    <row r="1276" spans="1:209" s="39" customFormat="1" x14ac:dyDescent="0.25">
      <c r="A1276" s="50"/>
      <c r="B1276" s="124"/>
      <c r="C1276" s="125"/>
      <c r="D1276" s="20"/>
      <c r="E1276" s="20"/>
      <c r="F1276" s="20"/>
      <c r="G1276" s="37"/>
      <c r="H1276" s="37"/>
      <c r="I1276" s="37"/>
      <c r="J1276" s="37"/>
      <c r="K1276" s="37"/>
      <c r="L1276" s="37"/>
      <c r="M1276" s="37"/>
      <c r="N1276" s="37"/>
      <c r="O1276" s="37"/>
      <c r="P1276" s="37"/>
      <c r="Q1276" s="37"/>
      <c r="R1276" s="37"/>
      <c r="S1276" s="37"/>
      <c r="T1276" s="37"/>
      <c r="U1276" s="37"/>
      <c r="V1276" s="37"/>
      <c r="W1276" s="37"/>
      <c r="X1276" s="37"/>
      <c r="Y1276" s="37"/>
      <c r="Z1276" s="37"/>
      <c r="AA1276" s="37"/>
      <c r="AB1276" s="37"/>
      <c r="AC1276" s="37"/>
      <c r="AD1276" s="37"/>
      <c r="AE1276" s="37"/>
      <c r="AF1276" s="37"/>
      <c r="AG1276" s="37"/>
      <c r="AH1276" s="37"/>
      <c r="AI1276" s="37"/>
      <c r="AJ1276" s="37"/>
      <c r="AK1276" s="37"/>
      <c r="AL1276" s="37"/>
      <c r="AM1276" s="37"/>
      <c r="AN1276" s="37"/>
      <c r="AO1276" s="37"/>
      <c r="AP1276" s="37"/>
      <c r="AQ1276" s="37"/>
      <c r="AR1276" s="37"/>
      <c r="AS1276" s="37"/>
      <c r="AT1276" s="37"/>
      <c r="AU1276" s="37"/>
      <c r="AV1276" s="37"/>
      <c r="AW1276" s="37"/>
      <c r="AX1276" s="37"/>
      <c r="AY1276" s="37"/>
      <c r="AZ1276" s="37"/>
      <c r="BA1276" s="37"/>
      <c r="BB1276" s="37"/>
      <c r="BC1276" s="37"/>
      <c r="BD1276" s="37"/>
      <c r="BE1276" s="37"/>
      <c r="BF1276" s="37"/>
      <c r="BG1276" s="37"/>
      <c r="BH1276" s="37"/>
      <c r="BI1276" s="37"/>
      <c r="BJ1276" s="37"/>
      <c r="BK1276" s="37"/>
      <c r="BL1276" s="37"/>
      <c r="BM1276" s="37"/>
      <c r="BN1276" s="37"/>
      <c r="BO1276" s="37"/>
      <c r="BP1276" s="37"/>
      <c r="BQ1276" s="37"/>
      <c r="BR1276" s="37"/>
      <c r="BS1276" s="37"/>
      <c r="BT1276" s="37"/>
      <c r="BU1276" s="37"/>
      <c r="BV1276" s="37"/>
      <c r="BW1276" s="37"/>
      <c r="BX1276" s="37"/>
      <c r="BY1276" s="37"/>
      <c r="BZ1276" s="37"/>
      <c r="CA1276" s="37"/>
      <c r="CB1276" s="37"/>
      <c r="CC1276" s="37"/>
      <c r="CD1276" s="37"/>
      <c r="CE1276" s="37"/>
      <c r="CF1276" s="37"/>
      <c r="CG1276" s="37"/>
      <c r="CH1276" s="37"/>
      <c r="CI1276" s="37"/>
      <c r="CJ1276" s="37"/>
      <c r="CK1276" s="37"/>
      <c r="CL1276" s="37"/>
      <c r="CM1276" s="37"/>
      <c r="CN1276" s="37"/>
      <c r="CO1276" s="37"/>
      <c r="CP1276" s="37"/>
      <c r="CQ1276" s="37"/>
      <c r="CR1276" s="37"/>
      <c r="CS1276" s="37"/>
      <c r="CT1276" s="37"/>
      <c r="CU1276" s="37"/>
      <c r="CV1276" s="37"/>
      <c r="CW1276" s="37"/>
      <c r="CX1276" s="37"/>
      <c r="CY1276" s="37"/>
      <c r="CZ1276" s="37"/>
      <c r="DA1276" s="37"/>
      <c r="DB1276" s="37"/>
      <c r="DC1276" s="37"/>
      <c r="DD1276" s="37"/>
      <c r="DE1276" s="37"/>
      <c r="DF1276" s="37"/>
      <c r="DG1276" s="37"/>
      <c r="DH1276" s="37"/>
      <c r="DI1276" s="37"/>
      <c r="DJ1276" s="37"/>
      <c r="DK1276" s="37"/>
      <c r="DL1276" s="37"/>
      <c r="DM1276" s="37"/>
      <c r="DN1276" s="37"/>
      <c r="DO1276" s="37"/>
      <c r="DP1276" s="37"/>
      <c r="DQ1276" s="37"/>
      <c r="DR1276" s="37"/>
      <c r="DS1276" s="37"/>
      <c r="DT1276" s="37"/>
      <c r="DU1276" s="37"/>
      <c r="DV1276" s="37"/>
      <c r="DW1276" s="37"/>
      <c r="DX1276" s="37"/>
      <c r="DY1276" s="37"/>
      <c r="DZ1276" s="37"/>
      <c r="EA1276" s="37"/>
      <c r="EB1276" s="37"/>
      <c r="EC1276" s="37"/>
      <c r="ED1276" s="37"/>
      <c r="EE1276" s="37"/>
      <c r="EF1276" s="37"/>
      <c r="EG1276" s="37"/>
      <c r="EH1276" s="37"/>
      <c r="EI1276" s="37"/>
      <c r="EJ1276" s="37"/>
      <c r="EK1276" s="37"/>
      <c r="EL1276" s="37"/>
      <c r="EM1276" s="37"/>
      <c r="EN1276" s="37"/>
      <c r="EO1276" s="37"/>
      <c r="EP1276" s="37"/>
      <c r="EQ1276" s="37"/>
      <c r="ER1276" s="37"/>
      <c r="ES1276" s="37"/>
      <c r="ET1276" s="37"/>
      <c r="EU1276" s="37"/>
      <c r="EV1276" s="37"/>
      <c r="EW1276" s="37"/>
      <c r="EX1276" s="37"/>
      <c r="EY1276" s="37"/>
      <c r="EZ1276" s="37"/>
      <c r="FA1276" s="37"/>
      <c r="FB1276" s="37"/>
      <c r="FC1276" s="37"/>
      <c r="FD1276" s="37"/>
      <c r="FE1276" s="37"/>
      <c r="FF1276" s="37"/>
      <c r="FG1276" s="37"/>
      <c r="FH1276" s="37"/>
      <c r="FI1276" s="37"/>
      <c r="FJ1276" s="37"/>
      <c r="FK1276" s="37"/>
      <c r="FL1276" s="37"/>
      <c r="FM1276" s="37"/>
      <c r="FN1276" s="37"/>
      <c r="FO1276" s="37"/>
      <c r="FP1276" s="37"/>
      <c r="FQ1276" s="37"/>
      <c r="FR1276" s="37"/>
      <c r="FS1276" s="37"/>
      <c r="FT1276" s="37"/>
      <c r="FU1276" s="37"/>
      <c r="FV1276" s="37"/>
      <c r="FW1276" s="37"/>
      <c r="FX1276" s="37"/>
      <c r="FY1276" s="37"/>
      <c r="FZ1276" s="37"/>
      <c r="GA1276" s="37"/>
      <c r="GB1276" s="37"/>
      <c r="GC1276" s="37"/>
      <c r="GD1276" s="37"/>
      <c r="GE1276" s="37"/>
      <c r="GF1276" s="37"/>
      <c r="GG1276" s="37"/>
      <c r="GH1276" s="37"/>
      <c r="GI1276" s="37"/>
      <c r="GJ1276" s="37"/>
      <c r="GK1276" s="37"/>
      <c r="GL1276" s="37"/>
      <c r="GM1276" s="37"/>
      <c r="GN1276" s="37"/>
      <c r="GO1276" s="37"/>
      <c r="GP1276" s="37"/>
      <c r="GQ1276" s="37"/>
      <c r="GR1276" s="37"/>
      <c r="GS1276" s="37"/>
      <c r="GT1276" s="37"/>
      <c r="GU1276" s="37"/>
      <c r="GV1276" s="37"/>
      <c r="GW1276" s="37"/>
      <c r="GX1276" s="37"/>
      <c r="GY1276" s="37"/>
      <c r="GZ1276" s="37"/>
      <c r="HA1276" s="37"/>
    </row>
    <row r="1277" spans="1:209" s="39" customFormat="1" x14ac:dyDescent="0.25">
      <c r="A1277" s="50"/>
      <c r="B1277" s="124"/>
      <c r="C1277" s="125"/>
      <c r="D1277" s="20"/>
      <c r="E1277" s="20"/>
      <c r="F1277" s="20"/>
      <c r="G1277" s="37"/>
      <c r="H1277" s="37"/>
      <c r="I1277" s="37"/>
      <c r="J1277" s="37"/>
      <c r="K1277" s="37"/>
      <c r="L1277" s="37"/>
      <c r="M1277" s="37"/>
      <c r="N1277" s="37"/>
      <c r="O1277" s="37"/>
      <c r="P1277" s="37"/>
      <c r="Q1277" s="37"/>
      <c r="R1277" s="37"/>
      <c r="S1277" s="37"/>
      <c r="T1277" s="37"/>
      <c r="U1277" s="37"/>
      <c r="V1277" s="37"/>
      <c r="W1277" s="37"/>
      <c r="X1277" s="37"/>
      <c r="Y1277" s="37"/>
      <c r="Z1277" s="37"/>
      <c r="AA1277" s="37"/>
      <c r="AB1277" s="37"/>
      <c r="AC1277" s="37"/>
      <c r="AD1277" s="37"/>
      <c r="AE1277" s="37"/>
      <c r="AF1277" s="37"/>
      <c r="AG1277" s="37"/>
      <c r="AH1277" s="37"/>
      <c r="AI1277" s="37"/>
      <c r="AJ1277" s="37"/>
      <c r="AK1277" s="37"/>
      <c r="AL1277" s="37"/>
      <c r="AM1277" s="37"/>
      <c r="AN1277" s="37"/>
      <c r="AO1277" s="37"/>
      <c r="AP1277" s="37"/>
      <c r="AQ1277" s="37"/>
      <c r="AR1277" s="37"/>
      <c r="AS1277" s="37"/>
      <c r="AT1277" s="37"/>
      <c r="AU1277" s="37"/>
      <c r="AV1277" s="37"/>
      <c r="AW1277" s="37"/>
      <c r="AX1277" s="37"/>
      <c r="AY1277" s="37"/>
      <c r="AZ1277" s="37"/>
      <c r="BA1277" s="37"/>
      <c r="BB1277" s="37"/>
      <c r="BC1277" s="37"/>
      <c r="BD1277" s="37"/>
      <c r="BE1277" s="37"/>
      <c r="BF1277" s="37"/>
      <c r="BG1277" s="37"/>
      <c r="BH1277" s="37"/>
      <c r="BI1277" s="37"/>
      <c r="BJ1277" s="37"/>
      <c r="BK1277" s="37"/>
      <c r="BL1277" s="37"/>
      <c r="BM1277" s="37"/>
      <c r="BN1277" s="37"/>
      <c r="BO1277" s="37"/>
      <c r="BP1277" s="37"/>
      <c r="BQ1277" s="37"/>
      <c r="BR1277" s="37"/>
      <c r="BS1277" s="37"/>
      <c r="BT1277" s="37"/>
      <c r="BU1277" s="37"/>
      <c r="BV1277" s="37"/>
      <c r="BW1277" s="37"/>
      <c r="BX1277" s="37"/>
      <c r="BY1277" s="37"/>
      <c r="BZ1277" s="37"/>
      <c r="CA1277" s="37"/>
      <c r="CB1277" s="37"/>
      <c r="CC1277" s="37"/>
      <c r="CD1277" s="37"/>
      <c r="CE1277" s="37"/>
      <c r="CF1277" s="37"/>
      <c r="CG1277" s="37"/>
      <c r="CH1277" s="37"/>
      <c r="CI1277" s="37"/>
      <c r="CJ1277" s="37"/>
      <c r="CK1277" s="37"/>
      <c r="CL1277" s="37"/>
      <c r="CM1277" s="37"/>
      <c r="CN1277" s="37"/>
      <c r="CO1277" s="37"/>
      <c r="CP1277" s="37"/>
      <c r="CQ1277" s="37"/>
      <c r="CR1277" s="37"/>
      <c r="CS1277" s="37"/>
      <c r="CT1277" s="37"/>
      <c r="CU1277" s="37"/>
      <c r="CV1277" s="37"/>
      <c r="CW1277" s="37"/>
      <c r="CX1277" s="37"/>
      <c r="CY1277" s="37"/>
      <c r="CZ1277" s="37"/>
      <c r="DA1277" s="37"/>
      <c r="DB1277" s="37"/>
      <c r="DC1277" s="37"/>
      <c r="DD1277" s="37"/>
      <c r="DE1277" s="37"/>
      <c r="DF1277" s="37"/>
      <c r="DG1277" s="37"/>
      <c r="DH1277" s="37"/>
      <c r="DI1277" s="37"/>
      <c r="DJ1277" s="37"/>
      <c r="DK1277" s="37"/>
      <c r="DL1277" s="37"/>
      <c r="DM1277" s="37"/>
      <c r="DN1277" s="37"/>
      <c r="DO1277" s="37"/>
      <c r="DP1277" s="37"/>
      <c r="DQ1277" s="37"/>
      <c r="DR1277" s="37"/>
      <c r="DS1277" s="37"/>
      <c r="DT1277" s="37"/>
      <c r="DU1277" s="37"/>
      <c r="DV1277" s="37"/>
      <c r="DW1277" s="37"/>
      <c r="DX1277" s="37"/>
      <c r="DY1277" s="37"/>
      <c r="DZ1277" s="37"/>
      <c r="EA1277" s="37"/>
      <c r="EB1277" s="37"/>
      <c r="EC1277" s="37"/>
      <c r="ED1277" s="37"/>
      <c r="EE1277" s="37"/>
      <c r="EF1277" s="37"/>
      <c r="EG1277" s="37"/>
      <c r="EH1277" s="37"/>
      <c r="EI1277" s="37"/>
      <c r="EJ1277" s="37"/>
      <c r="EK1277" s="37"/>
      <c r="EL1277" s="37"/>
      <c r="EM1277" s="37"/>
      <c r="EN1277" s="37"/>
      <c r="EO1277" s="37"/>
      <c r="EP1277" s="37"/>
      <c r="EQ1277" s="37"/>
      <c r="ER1277" s="37"/>
      <c r="ES1277" s="37"/>
      <c r="ET1277" s="37"/>
      <c r="EU1277" s="37"/>
      <c r="EV1277" s="37"/>
      <c r="EW1277" s="37"/>
      <c r="EX1277" s="37"/>
      <c r="EY1277" s="37"/>
      <c r="EZ1277" s="37"/>
      <c r="FA1277" s="37"/>
      <c r="FB1277" s="37"/>
      <c r="FC1277" s="37"/>
      <c r="FD1277" s="37"/>
      <c r="FE1277" s="37"/>
      <c r="FF1277" s="37"/>
      <c r="FG1277" s="37"/>
      <c r="FH1277" s="37"/>
      <c r="FI1277" s="37"/>
      <c r="FJ1277" s="37"/>
      <c r="FK1277" s="37"/>
      <c r="FL1277" s="37"/>
      <c r="FM1277" s="37"/>
      <c r="FN1277" s="37"/>
      <c r="FO1277" s="37"/>
      <c r="FP1277" s="37"/>
      <c r="FQ1277" s="37"/>
      <c r="FR1277" s="37"/>
      <c r="FS1277" s="37"/>
      <c r="FT1277" s="37"/>
      <c r="FU1277" s="37"/>
      <c r="FV1277" s="37"/>
      <c r="FW1277" s="37"/>
      <c r="FX1277" s="37"/>
      <c r="FY1277" s="37"/>
      <c r="FZ1277" s="37"/>
      <c r="GA1277" s="37"/>
      <c r="GB1277" s="37"/>
      <c r="GC1277" s="37"/>
      <c r="GD1277" s="37"/>
      <c r="GE1277" s="37"/>
      <c r="GF1277" s="37"/>
      <c r="GG1277" s="37"/>
      <c r="GH1277" s="37"/>
      <c r="GI1277" s="37"/>
      <c r="GJ1277" s="37"/>
      <c r="GK1277" s="37"/>
      <c r="GL1277" s="37"/>
      <c r="GM1277" s="37"/>
      <c r="GN1277" s="37"/>
      <c r="GO1277" s="37"/>
      <c r="GP1277" s="37"/>
      <c r="GQ1277" s="37"/>
      <c r="GR1277" s="37"/>
      <c r="GS1277" s="37"/>
      <c r="GT1277" s="37"/>
      <c r="GU1277" s="37"/>
      <c r="GV1277" s="37"/>
      <c r="GW1277" s="37"/>
      <c r="GX1277" s="37"/>
      <c r="GY1277" s="37"/>
      <c r="GZ1277" s="37"/>
      <c r="HA1277" s="37"/>
    </row>
    <row r="1278" spans="1:209" s="39" customFormat="1" x14ac:dyDescent="0.25">
      <c r="A1278" s="50"/>
      <c r="B1278" s="124"/>
      <c r="C1278" s="125"/>
      <c r="D1278" s="20"/>
      <c r="E1278" s="20"/>
      <c r="F1278" s="20"/>
      <c r="G1278" s="37"/>
      <c r="H1278" s="37"/>
      <c r="I1278" s="37"/>
      <c r="J1278" s="37"/>
      <c r="K1278" s="37"/>
      <c r="L1278" s="37"/>
      <c r="M1278" s="37"/>
      <c r="N1278" s="37"/>
      <c r="O1278" s="37"/>
      <c r="P1278" s="37"/>
      <c r="Q1278" s="37"/>
      <c r="R1278" s="37"/>
      <c r="S1278" s="37"/>
      <c r="T1278" s="37"/>
      <c r="U1278" s="37"/>
      <c r="V1278" s="37"/>
      <c r="W1278" s="37"/>
      <c r="X1278" s="37"/>
      <c r="Y1278" s="37"/>
      <c r="Z1278" s="37"/>
      <c r="AA1278" s="37"/>
      <c r="AB1278" s="37"/>
      <c r="AC1278" s="37"/>
      <c r="AD1278" s="37"/>
      <c r="AE1278" s="37"/>
      <c r="AF1278" s="37"/>
      <c r="AG1278" s="37"/>
      <c r="AH1278" s="37"/>
      <c r="AI1278" s="37"/>
      <c r="AJ1278" s="37"/>
      <c r="AK1278" s="37"/>
      <c r="AL1278" s="37"/>
      <c r="AM1278" s="37"/>
      <c r="AN1278" s="37"/>
      <c r="AO1278" s="37"/>
      <c r="AP1278" s="37"/>
      <c r="AQ1278" s="37"/>
      <c r="AR1278" s="37"/>
      <c r="AS1278" s="37"/>
      <c r="AT1278" s="37"/>
      <c r="AU1278" s="37"/>
      <c r="AV1278" s="37"/>
      <c r="AW1278" s="37"/>
      <c r="AX1278" s="37"/>
      <c r="AY1278" s="37"/>
      <c r="AZ1278" s="37"/>
      <c r="BA1278" s="37"/>
      <c r="BB1278" s="37"/>
      <c r="BC1278" s="37"/>
      <c r="BD1278" s="37"/>
      <c r="BE1278" s="37"/>
      <c r="BF1278" s="37"/>
      <c r="BG1278" s="37"/>
      <c r="BH1278" s="37"/>
      <c r="BI1278" s="37"/>
      <c r="BJ1278" s="37"/>
      <c r="BK1278" s="37"/>
      <c r="BL1278" s="37"/>
      <c r="BM1278" s="37"/>
      <c r="BN1278" s="37"/>
      <c r="BO1278" s="37"/>
      <c r="BP1278" s="37"/>
      <c r="BQ1278" s="37"/>
      <c r="BR1278" s="37"/>
      <c r="BS1278" s="37"/>
      <c r="BT1278" s="37"/>
      <c r="BU1278" s="37"/>
      <c r="BV1278" s="37"/>
      <c r="BW1278" s="37"/>
      <c r="BX1278" s="37"/>
      <c r="BY1278" s="37"/>
      <c r="BZ1278" s="37"/>
      <c r="CA1278" s="37"/>
      <c r="CB1278" s="37"/>
      <c r="CC1278" s="37"/>
      <c r="CD1278" s="37"/>
      <c r="CE1278" s="37"/>
      <c r="CF1278" s="37"/>
      <c r="CG1278" s="37"/>
      <c r="CH1278" s="37"/>
      <c r="CI1278" s="37"/>
      <c r="CJ1278" s="37"/>
      <c r="CK1278" s="37"/>
      <c r="CL1278" s="37"/>
      <c r="CM1278" s="37"/>
      <c r="CN1278" s="37"/>
      <c r="CO1278" s="37"/>
      <c r="CP1278" s="37"/>
      <c r="CQ1278" s="37"/>
      <c r="CR1278" s="37"/>
      <c r="CS1278" s="37"/>
      <c r="CT1278" s="37"/>
      <c r="CU1278" s="37"/>
      <c r="CV1278" s="37"/>
      <c r="CW1278" s="37"/>
      <c r="CX1278" s="37"/>
      <c r="CY1278" s="37"/>
      <c r="CZ1278" s="37"/>
      <c r="DA1278" s="37"/>
      <c r="DB1278" s="37"/>
      <c r="DC1278" s="37"/>
      <c r="DD1278" s="37"/>
      <c r="DE1278" s="37"/>
      <c r="DF1278" s="37"/>
      <c r="DG1278" s="37"/>
      <c r="DH1278" s="37"/>
      <c r="DI1278" s="37"/>
      <c r="DJ1278" s="37"/>
      <c r="DK1278" s="37"/>
      <c r="DL1278" s="37"/>
      <c r="DM1278" s="37"/>
      <c r="DN1278" s="37"/>
      <c r="DO1278" s="37"/>
      <c r="DP1278" s="37"/>
      <c r="DQ1278" s="37"/>
      <c r="DR1278" s="37"/>
      <c r="DS1278" s="37"/>
      <c r="DT1278" s="37"/>
      <c r="DU1278" s="37"/>
      <c r="DV1278" s="37"/>
      <c r="DW1278" s="37"/>
      <c r="DX1278" s="37"/>
      <c r="DY1278" s="37"/>
      <c r="DZ1278" s="37"/>
      <c r="EA1278" s="37"/>
      <c r="EB1278" s="37"/>
      <c r="EC1278" s="37"/>
      <c r="ED1278" s="37"/>
      <c r="EE1278" s="37"/>
      <c r="EF1278" s="37"/>
      <c r="EG1278" s="37"/>
      <c r="EH1278" s="37"/>
      <c r="EI1278" s="37"/>
      <c r="EJ1278" s="37"/>
      <c r="EK1278" s="37"/>
      <c r="EL1278" s="37"/>
      <c r="EM1278" s="37"/>
      <c r="EN1278" s="37"/>
      <c r="EO1278" s="37"/>
      <c r="EP1278" s="37"/>
      <c r="EQ1278" s="37"/>
      <c r="ER1278" s="37"/>
      <c r="ES1278" s="37"/>
      <c r="ET1278" s="37"/>
      <c r="EU1278" s="37"/>
      <c r="EV1278" s="37"/>
      <c r="EW1278" s="37"/>
      <c r="EX1278" s="37"/>
      <c r="EY1278" s="37"/>
      <c r="EZ1278" s="37"/>
      <c r="FA1278" s="37"/>
      <c r="FB1278" s="37"/>
      <c r="FC1278" s="37"/>
      <c r="FD1278" s="37"/>
      <c r="FE1278" s="37"/>
      <c r="FF1278" s="37"/>
      <c r="FG1278" s="37"/>
      <c r="FH1278" s="37"/>
      <c r="FI1278" s="37"/>
      <c r="FJ1278" s="37"/>
      <c r="FK1278" s="37"/>
      <c r="FL1278" s="37"/>
      <c r="FM1278" s="37"/>
      <c r="FN1278" s="37"/>
      <c r="FO1278" s="37"/>
      <c r="FP1278" s="37"/>
      <c r="FQ1278" s="37"/>
      <c r="FR1278" s="37"/>
      <c r="FS1278" s="37"/>
      <c r="FT1278" s="37"/>
      <c r="FU1278" s="37"/>
      <c r="FV1278" s="37"/>
      <c r="FW1278" s="37"/>
      <c r="FX1278" s="37"/>
      <c r="FY1278" s="37"/>
      <c r="FZ1278" s="37"/>
      <c r="GA1278" s="37"/>
      <c r="GB1278" s="37"/>
      <c r="GC1278" s="37"/>
      <c r="GD1278" s="37"/>
      <c r="GE1278" s="37"/>
      <c r="GF1278" s="37"/>
      <c r="GG1278" s="37"/>
      <c r="GH1278" s="37"/>
      <c r="GI1278" s="37"/>
      <c r="GJ1278" s="37"/>
      <c r="GK1278" s="37"/>
      <c r="GL1278" s="37"/>
      <c r="GM1278" s="37"/>
      <c r="GN1278" s="37"/>
      <c r="GO1278" s="37"/>
      <c r="GP1278" s="37"/>
      <c r="GQ1278" s="37"/>
      <c r="GR1278" s="37"/>
      <c r="GS1278" s="37"/>
      <c r="GT1278" s="37"/>
      <c r="GU1278" s="37"/>
      <c r="GV1278" s="37"/>
      <c r="GW1278" s="37"/>
      <c r="GX1278" s="37"/>
      <c r="GY1278" s="37"/>
      <c r="GZ1278" s="37"/>
      <c r="HA1278" s="37"/>
    </row>
    <row r="1279" spans="1:209" s="39" customFormat="1" x14ac:dyDescent="0.25">
      <c r="A1279" s="50"/>
      <c r="B1279" s="124"/>
      <c r="C1279" s="125"/>
      <c r="D1279" s="20"/>
      <c r="E1279" s="20"/>
      <c r="F1279" s="20"/>
      <c r="G1279" s="37"/>
      <c r="H1279" s="37"/>
      <c r="I1279" s="37"/>
      <c r="J1279" s="37"/>
      <c r="K1279" s="37"/>
      <c r="L1279" s="37"/>
      <c r="M1279" s="37"/>
      <c r="N1279" s="37"/>
      <c r="O1279" s="37"/>
      <c r="P1279" s="37"/>
      <c r="Q1279" s="37"/>
      <c r="R1279" s="37"/>
      <c r="S1279" s="37"/>
      <c r="T1279" s="37"/>
      <c r="U1279" s="37"/>
      <c r="V1279" s="37"/>
      <c r="W1279" s="37"/>
      <c r="X1279" s="37"/>
      <c r="Y1279" s="37"/>
      <c r="Z1279" s="37"/>
      <c r="AA1279" s="37"/>
      <c r="AB1279" s="37"/>
      <c r="AC1279" s="37"/>
      <c r="AD1279" s="37"/>
      <c r="AE1279" s="37"/>
      <c r="AF1279" s="37"/>
      <c r="AG1279" s="37"/>
      <c r="AH1279" s="37"/>
      <c r="AI1279" s="37"/>
      <c r="AJ1279" s="37"/>
      <c r="AK1279" s="37"/>
      <c r="AL1279" s="37"/>
      <c r="AM1279" s="37"/>
      <c r="AN1279" s="37"/>
      <c r="AO1279" s="37"/>
      <c r="AP1279" s="37"/>
      <c r="AQ1279" s="37"/>
      <c r="AR1279" s="37"/>
      <c r="AS1279" s="37"/>
      <c r="AT1279" s="37"/>
      <c r="AU1279" s="37"/>
      <c r="AV1279" s="37"/>
      <c r="AW1279" s="37"/>
      <c r="AX1279" s="37"/>
      <c r="AY1279" s="37"/>
      <c r="AZ1279" s="37"/>
      <c r="BA1279" s="37"/>
      <c r="BB1279" s="37"/>
      <c r="BC1279" s="37"/>
      <c r="BD1279" s="37"/>
      <c r="BE1279" s="37"/>
      <c r="BF1279" s="37"/>
      <c r="BG1279" s="37"/>
      <c r="BH1279" s="37"/>
      <c r="BI1279" s="37"/>
      <c r="BJ1279" s="37"/>
      <c r="BK1279" s="37"/>
      <c r="BL1279" s="37"/>
      <c r="BM1279" s="37"/>
      <c r="BN1279" s="37"/>
      <c r="BO1279" s="37"/>
      <c r="BP1279" s="37"/>
      <c r="BQ1279" s="37"/>
      <c r="BR1279" s="37"/>
      <c r="BS1279" s="37"/>
      <c r="BT1279" s="37"/>
      <c r="BU1279" s="37"/>
      <c r="BV1279" s="37"/>
      <c r="BW1279" s="37"/>
      <c r="BX1279" s="37"/>
      <c r="BY1279" s="37"/>
      <c r="BZ1279" s="37"/>
      <c r="CA1279" s="37"/>
      <c r="CB1279" s="37"/>
      <c r="CC1279" s="37"/>
      <c r="CD1279" s="37"/>
      <c r="CE1279" s="37"/>
      <c r="CF1279" s="37"/>
      <c r="CG1279" s="37"/>
      <c r="CH1279" s="37"/>
      <c r="CI1279" s="37"/>
      <c r="CJ1279" s="37"/>
      <c r="CK1279" s="37"/>
      <c r="CL1279" s="37"/>
      <c r="CM1279" s="37"/>
      <c r="CN1279" s="37"/>
      <c r="CO1279" s="37"/>
      <c r="CP1279" s="37"/>
      <c r="CQ1279" s="37"/>
      <c r="CR1279" s="37"/>
      <c r="CS1279" s="37"/>
      <c r="CT1279" s="37"/>
      <c r="CU1279" s="37"/>
      <c r="CV1279" s="37"/>
      <c r="CW1279" s="37"/>
      <c r="CX1279" s="37"/>
      <c r="CY1279" s="37"/>
      <c r="CZ1279" s="37"/>
      <c r="DA1279" s="37"/>
      <c r="DB1279" s="37"/>
      <c r="DC1279" s="37"/>
      <c r="DD1279" s="37"/>
      <c r="DE1279" s="37"/>
      <c r="DF1279" s="37"/>
      <c r="DG1279" s="37"/>
      <c r="DH1279" s="37"/>
      <c r="DI1279" s="37"/>
      <c r="DJ1279" s="37"/>
      <c r="DK1279" s="37"/>
      <c r="DL1279" s="37"/>
      <c r="DM1279" s="37"/>
      <c r="DN1279" s="37"/>
      <c r="DO1279" s="37"/>
      <c r="DP1279" s="37"/>
      <c r="DQ1279" s="37"/>
      <c r="DR1279" s="37"/>
      <c r="DS1279" s="37"/>
      <c r="DT1279" s="37"/>
      <c r="DU1279" s="37"/>
      <c r="DV1279" s="37"/>
      <c r="DW1279" s="37"/>
      <c r="DX1279" s="37"/>
      <c r="DY1279" s="37"/>
      <c r="DZ1279" s="37"/>
      <c r="EA1279" s="37"/>
      <c r="EB1279" s="37"/>
      <c r="EC1279" s="37"/>
      <c r="ED1279" s="37"/>
      <c r="EE1279" s="37"/>
      <c r="EF1279" s="37"/>
      <c r="EG1279" s="37"/>
      <c r="EH1279" s="37"/>
      <c r="EI1279" s="37"/>
      <c r="EJ1279" s="37"/>
      <c r="EK1279" s="37"/>
      <c r="EL1279" s="37"/>
      <c r="EM1279" s="37"/>
      <c r="EN1279" s="37"/>
      <c r="EO1279" s="37"/>
      <c r="EP1279" s="37"/>
      <c r="EQ1279" s="37"/>
      <c r="ER1279" s="37"/>
      <c r="ES1279" s="37"/>
      <c r="ET1279" s="37"/>
      <c r="EU1279" s="37"/>
      <c r="EV1279" s="37"/>
      <c r="EW1279" s="37"/>
      <c r="EX1279" s="37"/>
      <c r="EY1279" s="37"/>
      <c r="EZ1279" s="37"/>
      <c r="FA1279" s="37"/>
      <c r="FB1279" s="37"/>
      <c r="FC1279" s="37"/>
      <c r="FD1279" s="37"/>
      <c r="FE1279" s="37"/>
      <c r="FF1279" s="37"/>
      <c r="FG1279" s="37"/>
      <c r="FH1279" s="37"/>
      <c r="FI1279" s="37"/>
      <c r="FJ1279" s="37"/>
      <c r="FK1279" s="37"/>
      <c r="FL1279" s="37"/>
      <c r="FM1279" s="37"/>
      <c r="FN1279" s="37"/>
      <c r="FO1279" s="37"/>
      <c r="FP1279" s="37"/>
      <c r="FQ1279" s="37"/>
      <c r="FR1279" s="37"/>
      <c r="FS1279" s="37"/>
      <c r="FT1279" s="37"/>
      <c r="FU1279" s="37"/>
      <c r="FV1279" s="37"/>
      <c r="FW1279" s="37"/>
      <c r="FX1279" s="37"/>
      <c r="FY1279" s="37"/>
      <c r="FZ1279" s="37"/>
      <c r="GA1279" s="37"/>
      <c r="GB1279" s="37"/>
      <c r="GC1279" s="37"/>
      <c r="GD1279" s="37"/>
      <c r="GE1279" s="37"/>
      <c r="GF1279" s="37"/>
      <c r="GG1279" s="37"/>
      <c r="GH1279" s="37"/>
      <c r="GI1279" s="37"/>
      <c r="GJ1279" s="37"/>
      <c r="GK1279" s="37"/>
      <c r="GL1279" s="37"/>
      <c r="GM1279" s="37"/>
      <c r="GN1279" s="37"/>
      <c r="GO1279" s="37"/>
      <c r="GP1279" s="37"/>
      <c r="GQ1279" s="37"/>
      <c r="GR1279" s="37"/>
      <c r="GS1279" s="37"/>
      <c r="GT1279" s="37"/>
      <c r="GU1279" s="37"/>
      <c r="GV1279" s="37"/>
      <c r="GW1279" s="37"/>
      <c r="GX1279" s="37"/>
      <c r="GY1279" s="37"/>
      <c r="GZ1279" s="37"/>
      <c r="HA1279" s="37"/>
    </row>
    <row r="1280" spans="1:209" s="39" customFormat="1" x14ac:dyDescent="0.25">
      <c r="A1280" s="50"/>
      <c r="B1280" s="124"/>
      <c r="C1280" s="125"/>
      <c r="D1280" s="20"/>
      <c r="E1280" s="20"/>
      <c r="F1280" s="20"/>
      <c r="G1280" s="37"/>
      <c r="H1280" s="37"/>
      <c r="I1280" s="37"/>
      <c r="J1280" s="37"/>
      <c r="K1280" s="37"/>
      <c r="L1280" s="37"/>
      <c r="M1280" s="37"/>
      <c r="N1280" s="37"/>
      <c r="O1280" s="37"/>
      <c r="P1280" s="37"/>
      <c r="Q1280" s="37"/>
      <c r="R1280" s="37"/>
      <c r="S1280" s="37"/>
      <c r="T1280" s="37"/>
      <c r="U1280" s="37"/>
      <c r="V1280" s="37"/>
      <c r="W1280" s="37"/>
      <c r="X1280" s="37"/>
      <c r="Y1280" s="37"/>
      <c r="Z1280" s="37"/>
      <c r="AA1280" s="37"/>
      <c r="AB1280" s="37"/>
      <c r="AC1280" s="37"/>
      <c r="AD1280" s="37"/>
      <c r="AE1280" s="37"/>
      <c r="AF1280" s="37"/>
      <c r="AG1280" s="37"/>
      <c r="AH1280" s="37"/>
      <c r="AI1280" s="37"/>
      <c r="AJ1280" s="37"/>
      <c r="AK1280" s="37"/>
      <c r="AL1280" s="37"/>
      <c r="AM1280" s="37"/>
      <c r="AN1280" s="37"/>
      <c r="AO1280" s="37"/>
      <c r="AP1280" s="37"/>
      <c r="AQ1280" s="37"/>
      <c r="AR1280" s="37"/>
      <c r="AS1280" s="37"/>
      <c r="AT1280" s="37"/>
      <c r="AU1280" s="37"/>
      <c r="AV1280" s="37"/>
      <c r="AW1280" s="37"/>
      <c r="AX1280" s="37"/>
      <c r="AY1280" s="37"/>
      <c r="AZ1280" s="37"/>
      <c r="BA1280" s="37"/>
      <c r="BB1280" s="37"/>
      <c r="BC1280" s="37"/>
      <c r="BD1280" s="37"/>
      <c r="BE1280" s="37"/>
      <c r="BF1280" s="37"/>
      <c r="BG1280" s="37"/>
      <c r="BH1280" s="37"/>
      <c r="BI1280" s="37"/>
      <c r="BJ1280" s="37"/>
      <c r="BK1280" s="37"/>
      <c r="BL1280" s="37"/>
      <c r="BM1280" s="37"/>
      <c r="BN1280" s="37"/>
      <c r="BO1280" s="37"/>
      <c r="BP1280" s="37"/>
      <c r="BQ1280" s="37"/>
      <c r="BR1280" s="37"/>
      <c r="BS1280" s="37"/>
      <c r="BT1280" s="37"/>
      <c r="BU1280" s="37"/>
      <c r="BV1280" s="37"/>
      <c r="BW1280" s="37"/>
      <c r="BX1280" s="37"/>
      <c r="BY1280" s="37"/>
      <c r="BZ1280" s="37"/>
      <c r="CA1280" s="37"/>
      <c r="CB1280" s="37"/>
      <c r="CC1280" s="37"/>
      <c r="CD1280" s="37"/>
      <c r="CE1280" s="37"/>
      <c r="CF1280" s="37"/>
      <c r="CG1280" s="37"/>
      <c r="CH1280" s="37"/>
      <c r="CI1280" s="37"/>
      <c r="CJ1280" s="37"/>
      <c r="CK1280" s="37"/>
      <c r="CL1280" s="37"/>
      <c r="CM1280" s="37"/>
      <c r="CN1280" s="37"/>
      <c r="CO1280" s="37"/>
      <c r="CP1280" s="37"/>
      <c r="CQ1280" s="37"/>
      <c r="CR1280" s="37"/>
      <c r="CS1280" s="37"/>
      <c r="CT1280" s="37"/>
      <c r="CU1280" s="37"/>
      <c r="CV1280" s="37"/>
      <c r="CW1280" s="37"/>
      <c r="CX1280" s="37"/>
      <c r="CY1280" s="37"/>
      <c r="CZ1280" s="37"/>
      <c r="DA1280" s="37"/>
      <c r="DB1280" s="37"/>
      <c r="DC1280" s="37"/>
      <c r="DD1280" s="37"/>
      <c r="DE1280" s="37"/>
      <c r="DF1280" s="37"/>
      <c r="DG1280" s="37"/>
      <c r="DH1280" s="37"/>
      <c r="DI1280" s="37"/>
      <c r="DJ1280" s="37"/>
      <c r="DK1280" s="37"/>
      <c r="DL1280" s="37"/>
      <c r="DM1280" s="37"/>
      <c r="DN1280" s="37"/>
      <c r="DO1280" s="37"/>
      <c r="DP1280" s="37"/>
      <c r="DQ1280" s="37"/>
      <c r="DR1280" s="37"/>
      <c r="DS1280" s="37"/>
      <c r="DT1280" s="37"/>
      <c r="DU1280" s="37"/>
      <c r="DV1280" s="37"/>
      <c r="DW1280" s="37"/>
      <c r="DX1280" s="37"/>
      <c r="DY1280" s="37"/>
      <c r="DZ1280" s="37"/>
      <c r="EA1280" s="37"/>
      <c r="EB1280" s="37"/>
      <c r="EC1280" s="37"/>
      <c r="ED1280" s="37"/>
      <c r="EE1280" s="37"/>
      <c r="EF1280" s="37"/>
      <c r="EG1280" s="37"/>
      <c r="EH1280" s="37"/>
      <c r="EI1280" s="37"/>
      <c r="EJ1280" s="37"/>
      <c r="EK1280" s="37"/>
      <c r="EL1280" s="37"/>
      <c r="EM1280" s="37"/>
      <c r="EN1280" s="37"/>
      <c r="EO1280" s="37"/>
      <c r="EP1280" s="37"/>
      <c r="EQ1280" s="37"/>
      <c r="ER1280" s="37"/>
      <c r="ES1280" s="37"/>
      <c r="ET1280" s="37"/>
      <c r="EU1280" s="37"/>
      <c r="EV1280" s="37"/>
      <c r="EW1280" s="37"/>
      <c r="EX1280" s="37"/>
      <c r="EY1280" s="37"/>
      <c r="EZ1280" s="37"/>
      <c r="FA1280" s="37"/>
      <c r="FB1280" s="37"/>
      <c r="FC1280" s="37"/>
      <c r="FD1280" s="37"/>
      <c r="FE1280" s="37"/>
      <c r="FF1280" s="37"/>
      <c r="FG1280" s="37"/>
      <c r="FH1280" s="37"/>
      <c r="FI1280" s="37"/>
      <c r="FJ1280" s="37"/>
      <c r="FK1280" s="37"/>
      <c r="FL1280" s="37"/>
      <c r="FM1280" s="37"/>
      <c r="FN1280" s="37"/>
      <c r="FO1280" s="37"/>
      <c r="FP1280" s="37"/>
      <c r="FQ1280" s="37"/>
      <c r="FR1280" s="37"/>
      <c r="FS1280" s="37"/>
      <c r="FT1280" s="37"/>
      <c r="FU1280" s="37"/>
      <c r="FV1280" s="37"/>
      <c r="FW1280" s="37"/>
      <c r="FX1280" s="37"/>
      <c r="FY1280" s="37"/>
      <c r="FZ1280" s="37"/>
      <c r="GA1280" s="37"/>
      <c r="GB1280" s="37"/>
      <c r="GC1280" s="37"/>
      <c r="GD1280" s="37"/>
      <c r="GE1280" s="37"/>
      <c r="GF1280" s="37"/>
      <c r="GG1280" s="37"/>
      <c r="GH1280" s="37"/>
      <c r="GI1280" s="37"/>
      <c r="GJ1280" s="37"/>
      <c r="GK1280" s="37"/>
      <c r="GL1280" s="37"/>
      <c r="GM1280" s="37"/>
      <c r="GN1280" s="37"/>
      <c r="GO1280" s="37"/>
      <c r="GP1280" s="37"/>
      <c r="GQ1280" s="37"/>
      <c r="GR1280" s="37"/>
      <c r="GS1280" s="37"/>
      <c r="GT1280" s="37"/>
      <c r="GU1280" s="37"/>
      <c r="GV1280" s="37"/>
      <c r="GW1280" s="37"/>
      <c r="GX1280" s="37"/>
      <c r="GY1280" s="37"/>
      <c r="GZ1280" s="37"/>
      <c r="HA1280" s="37"/>
    </row>
    <row r="1281" spans="1:209" s="39" customFormat="1" x14ac:dyDescent="0.25">
      <c r="A1281" s="50"/>
      <c r="B1281" s="124"/>
      <c r="C1281" s="125"/>
      <c r="D1281" s="20"/>
      <c r="E1281" s="20"/>
      <c r="F1281" s="20"/>
      <c r="G1281" s="37"/>
      <c r="H1281" s="37"/>
      <c r="I1281" s="37"/>
      <c r="J1281" s="37"/>
      <c r="K1281" s="37"/>
      <c r="L1281" s="37"/>
      <c r="M1281" s="37"/>
      <c r="N1281" s="37"/>
      <c r="O1281" s="37"/>
      <c r="P1281" s="37"/>
      <c r="Q1281" s="37"/>
      <c r="R1281" s="37"/>
      <c r="S1281" s="37"/>
      <c r="T1281" s="37"/>
      <c r="U1281" s="37"/>
      <c r="V1281" s="37"/>
      <c r="W1281" s="37"/>
      <c r="X1281" s="37"/>
      <c r="Y1281" s="37"/>
      <c r="Z1281" s="37"/>
      <c r="AA1281" s="37"/>
      <c r="AB1281" s="37"/>
      <c r="AC1281" s="37"/>
      <c r="AD1281" s="37"/>
      <c r="AE1281" s="37"/>
      <c r="AF1281" s="37"/>
      <c r="AG1281" s="37"/>
      <c r="AH1281" s="37"/>
      <c r="AI1281" s="37"/>
      <c r="AJ1281" s="37"/>
      <c r="AK1281" s="37"/>
      <c r="AL1281" s="37"/>
      <c r="AM1281" s="37"/>
      <c r="AN1281" s="37"/>
      <c r="AO1281" s="37"/>
      <c r="AP1281" s="37"/>
      <c r="AQ1281" s="37"/>
      <c r="AR1281" s="37"/>
      <c r="AS1281" s="37"/>
      <c r="AT1281" s="37"/>
      <c r="AU1281" s="37"/>
      <c r="AV1281" s="37"/>
      <c r="AW1281" s="37"/>
      <c r="AX1281" s="37"/>
      <c r="AY1281" s="37"/>
      <c r="AZ1281" s="37"/>
      <c r="BA1281" s="37"/>
      <c r="BB1281" s="37"/>
      <c r="BC1281" s="37"/>
      <c r="BD1281" s="37"/>
      <c r="BE1281" s="37"/>
      <c r="BF1281" s="37"/>
      <c r="BG1281" s="37"/>
      <c r="BH1281" s="37"/>
      <c r="BI1281" s="37"/>
      <c r="BJ1281" s="37"/>
      <c r="BK1281" s="37"/>
      <c r="BL1281" s="37"/>
      <c r="BM1281" s="37"/>
      <c r="BN1281" s="37"/>
      <c r="BO1281" s="37"/>
      <c r="BP1281" s="37"/>
      <c r="BQ1281" s="37"/>
      <c r="BR1281" s="37"/>
      <c r="BS1281" s="37"/>
      <c r="BT1281" s="37"/>
      <c r="BU1281" s="37"/>
      <c r="BV1281" s="37"/>
      <c r="BW1281" s="37"/>
      <c r="BX1281" s="37"/>
      <c r="BY1281" s="37"/>
      <c r="BZ1281" s="37"/>
      <c r="CA1281" s="37"/>
      <c r="CB1281" s="37"/>
      <c r="CC1281" s="37"/>
      <c r="CD1281" s="37"/>
      <c r="CE1281" s="37"/>
      <c r="CF1281" s="37"/>
      <c r="CG1281" s="37"/>
      <c r="CH1281" s="37"/>
      <c r="CI1281" s="37"/>
      <c r="CJ1281" s="37"/>
      <c r="CK1281" s="37"/>
      <c r="CL1281" s="37"/>
      <c r="CM1281" s="37"/>
      <c r="CN1281" s="37"/>
      <c r="CO1281" s="37"/>
      <c r="CP1281" s="37"/>
      <c r="CQ1281" s="37"/>
      <c r="CR1281" s="37"/>
      <c r="CS1281" s="37"/>
      <c r="CT1281" s="37"/>
      <c r="CU1281" s="37"/>
      <c r="CV1281" s="37"/>
      <c r="CW1281" s="37"/>
      <c r="CX1281" s="37"/>
      <c r="CY1281" s="37"/>
      <c r="CZ1281" s="37"/>
      <c r="DA1281" s="37"/>
      <c r="DB1281" s="37"/>
      <c r="DC1281" s="37"/>
      <c r="DD1281" s="37"/>
      <c r="DE1281" s="37"/>
      <c r="DF1281" s="37"/>
      <c r="DG1281" s="37"/>
      <c r="DH1281" s="37"/>
      <c r="DI1281" s="37"/>
      <c r="DJ1281" s="37"/>
      <c r="DK1281" s="37"/>
      <c r="DL1281" s="37"/>
      <c r="DM1281" s="37"/>
      <c r="DN1281" s="37"/>
      <c r="DO1281" s="37"/>
      <c r="DP1281" s="37"/>
      <c r="DQ1281" s="37"/>
      <c r="DR1281" s="37"/>
      <c r="DS1281" s="37"/>
      <c r="DT1281" s="37"/>
      <c r="DU1281" s="37"/>
      <c r="DV1281" s="37"/>
      <c r="DW1281" s="37"/>
      <c r="DX1281" s="37"/>
      <c r="DY1281" s="37"/>
      <c r="DZ1281" s="37"/>
      <c r="EA1281" s="37"/>
      <c r="EB1281" s="37"/>
      <c r="EC1281" s="37"/>
      <c r="ED1281" s="37"/>
      <c r="EE1281" s="37"/>
      <c r="EF1281" s="37"/>
      <c r="EG1281" s="37"/>
      <c r="EH1281" s="37"/>
      <c r="EI1281" s="37"/>
      <c r="EJ1281" s="37"/>
      <c r="EK1281" s="37"/>
      <c r="EL1281" s="37"/>
      <c r="EM1281" s="37"/>
      <c r="EN1281" s="37"/>
      <c r="EO1281" s="37"/>
      <c r="EP1281" s="37"/>
      <c r="EQ1281" s="37"/>
      <c r="ER1281" s="37"/>
      <c r="ES1281" s="37"/>
      <c r="ET1281" s="37"/>
      <c r="EU1281" s="37"/>
      <c r="EV1281" s="37"/>
      <c r="EW1281" s="37"/>
      <c r="EX1281" s="37"/>
      <c r="EY1281" s="37"/>
      <c r="EZ1281" s="37"/>
      <c r="FA1281" s="37"/>
      <c r="FB1281" s="37"/>
      <c r="FC1281" s="37"/>
      <c r="FD1281" s="37"/>
      <c r="FE1281" s="37"/>
      <c r="FF1281" s="37"/>
      <c r="FG1281" s="37"/>
      <c r="FH1281" s="37"/>
      <c r="FI1281" s="37"/>
      <c r="FJ1281" s="37"/>
      <c r="FK1281" s="37"/>
      <c r="FL1281" s="37"/>
      <c r="FM1281" s="37"/>
      <c r="FN1281" s="37"/>
      <c r="FO1281" s="37"/>
      <c r="FP1281" s="37"/>
      <c r="FQ1281" s="37"/>
      <c r="FR1281" s="37"/>
      <c r="FS1281" s="37"/>
      <c r="FT1281" s="37"/>
      <c r="FU1281" s="37"/>
      <c r="FV1281" s="37"/>
      <c r="FW1281" s="37"/>
      <c r="FX1281" s="37"/>
      <c r="FY1281" s="37"/>
      <c r="FZ1281" s="37"/>
      <c r="GA1281" s="37"/>
      <c r="GB1281" s="37"/>
      <c r="GC1281" s="37"/>
      <c r="GD1281" s="37"/>
      <c r="GE1281" s="37"/>
      <c r="GF1281" s="37"/>
      <c r="GG1281" s="37"/>
      <c r="GH1281" s="37"/>
      <c r="GI1281" s="37"/>
      <c r="GJ1281" s="37"/>
      <c r="GK1281" s="37"/>
      <c r="GL1281" s="37"/>
      <c r="GM1281" s="37"/>
      <c r="GN1281" s="37"/>
      <c r="GO1281" s="37"/>
      <c r="GP1281" s="37"/>
      <c r="GQ1281" s="37"/>
      <c r="GR1281" s="37"/>
      <c r="GS1281" s="37"/>
      <c r="GT1281" s="37"/>
      <c r="GU1281" s="37"/>
      <c r="GV1281" s="37"/>
      <c r="GW1281" s="37"/>
      <c r="GX1281" s="37"/>
      <c r="GY1281" s="37"/>
      <c r="GZ1281" s="37"/>
      <c r="HA1281" s="37"/>
    </row>
    <row r="1282" spans="1:209" s="39" customFormat="1" x14ac:dyDescent="0.25">
      <c r="A1282" s="50"/>
      <c r="B1282" s="124"/>
      <c r="C1282" s="125"/>
      <c r="D1282" s="20"/>
      <c r="E1282" s="20"/>
      <c r="F1282" s="20"/>
      <c r="G1282" s="37"/>
      <c r="H1282" s="37"/>
      <c r="I1282" s="37"/>
      <c r="J1282" s="37"/>
      <c r="K1282" s="37"/>
      <c r="L1282" s="37"/>
      <c r="M1282" s="37"/>
      <c r="N1282" s="37"/>
      <c r="O1282" s="37"/>
      <c r="P1282" s="37"/>
      <c r="Q1282" s="37"/>
      <c r="R1282" s="37"/>
      <c r="S1282" s="37"/>
      <c r="T1282" s="37"/>
      <c r="U1282" s="37"/>
      <c r="V1282" s="37"/>
      <c r="W1282" s="37"/>
      <c r="X1282" s="37"/>
      <c r="Y1282" s="37"/>
      <c r="Z1282" s="37"/>
      <c r="AA1282" s="37"/>
      <c r="AB1282" s="37"/>
      <c r="AC1282" s="37"/>
      <c r="AD1282" s="37"/>
      <c r="AE1282" s="37"/>
      <c r="AF1282" s="37"/>
      <c r="AG1282" s="37"/>
      <c r="AH1282" s="37"/>
      <c r="AI1282" s="37"/>
      <c r="AJ1282" s="37"/>
      <c r="AK1282" s="37"/>
      <c r="AL1282" s="37"/>
      <c r="AM1282" s="37"/>
      <c r="AN1282" s="37"/>
      <c r="AO1282" s="37"/>
      <c r="AP1282" s="37"/>
      <c r="AQ1282" s="37"/>
      <c r="AR1282" s="37"/>
      <c r="AS1282" s="37"/>
      <c r="AT1282" s="37"/>
      <c r="AU1282" s="37"/>
      <c r="AV1282" s="37"/>
      <c r="AW1282" s="37"/>
      <c r="AX1282" s="37"/>
      <c r="AY1282" s="37"/>
      <c r="AZ1282" s="37"/>
      <c r="BA1282" s="37"/>
      <c r="BB1282" s="37"/>
      <c r="BC1282" s="37"/>
      <c r="BD1282" s="37"/>
      <c r="BE1282" s="37"/>
      <c r="BF1282" s="37"/>
      <c r="BG1282" s="37"/>
      <c r="BH1282" s="37"/>
      <c r="BI1282" s="37"/>
      <c r="BJ1282" s="37"/>
      <c r="BK1282" s="37"/>
      <c r="BL1282" s="37"/>
      <c r="BM1282" s="37"/>
      <c r="BN1282" s="37"/>
      <c r="BO1282" s="37"/>
      <c r="BP1282" s="37"/>
      <c r="BQ1282" s="37"/>
      <c r="BR1282" s="37"/>
      <c r="BS1282" s="37"/>
      <c r="BT1282" s="37"/>
      <c r="BU1282" s="37"/>
      <c r="BV1282" s="37"/>
      <c r="BW1282" s="37"/>
      <c r="BX1282" s="37"/>
      <c r="BY1282" s="37"/>
      <c r="BZ1282" s="37"/>
      <c r="CA1282" s="37"/>
      <c r="CB1282" s="37"/>
      <c r="CC1282" s="37"/>
      <c r="CD1282" s="37"/>
      <c r="CE1282" s="37"/>
      <c r="CF1282" s="37"/>
      <c r="CG1282" s="37"/>
      <c r="CH1282" s="37"/>
      <c r="CI1282" s="37"/>
      <c r="CJ1282" s="37"/>
      <c r="CK1282" s="37"/>
      <c r="CL1282" s="37"/>
      <c r="CM1282" s="37"/>
      <c r="CN1282" s="37"/>
      <c r="CO1282" s="37"/>
      <c r="CP1282" s="37"/>
      <c r="CQ1282" s="37"/>
      <c r="CR1282" s="37"/>
      <c r="CS1282" s="37"/>
      <c r="CT1282" s="37"/>
      <c r="CU1282" s="37"/>
      <c r="CV1282" s="37"/>
      <c r="CW1282" s="37"/>
      <c r="CX1282" s="37"/>
      <c r="CY1282" s="37"/>
      <c r="CZ1282" s="37"/>
      <c r="DA1282" s="37"/>
      <c r="DB1282" s="37"/>
      <c r="DC1282" s="37"/>
      <c r="DD1282" s="37"/>
      <c r="DE1282" s="37"/>
      <c r="DF1282" s="37"/>
      <c r="DG1282" s="37"/>
      <c r="DH1282" s="37"/>
      <c r="DI1282" s="37"/>
      <c r="DJ1282" s="37"/>
      <c r="DK1282" s="37"/>
      <c r="DL1282" s="37"/>
      <c r="DM1282" s="37"/>
      <c r="DN1282" s="37"/>
      <c r="DO1282" s="37"/>
      <c r="DP1282" s="37"/>
      <c r="DQ1282" s="37"/>
      <c r="DR1282" s="37"/>
      <c r="DS1282" s="37"/>
      <c r="DT1282" s="37"/>
      <c r="DU1282" s="37"/>
      <c r="DV1282" s="37"/>
      <c r="DW1282" s="37"/>
      <c r="DX1282" s="37"/>
      <c r="DY1282" s="37"/>
      <c r="DZ1282" s="37"/>
      <c r="EA1282" s="37"/>
      <c r="EB1282" s="37"/>
      <c r="EC1282" s="37"/>
      <c r="ED1282" s="37"/>
      <c r="EE1282" s="37"/>
      <c r="EF1282" s="37"/>
      <c r="EG1282" s="37"/>
      <c r="EH1282" s="37"/>
      <c r="EI1282" s="37"/>
      <c r="EJ1282" s="37"/>
      <c r="EK1282" s="37"/>
      <c r="EL1282" s="37"/>
      <c r="EM1282" s="37"/>
      <c r="EN1282" s="37"/>
      <c r="EO1282" s="37"/>
      <c r="EP1282" s="37"/>
      <c r="EQ1282" s="37"/>
      <c r="ER1282" s="37"/>
      <c r="ES1282" s="37"/>
      <c r="ET1282" s="37"/>
      <c r="EU1282" s="37"/>
      <c r="EV1282" s="37"/>
      <c r="EW1282" s="37"/>
      <c r="EX1282" s="37"/>
      <c r="EY1282" s="37"/>
      <c r="EZ1282" s="37"/>
      <c r="FA1282" s="37"/>
      <c r="FB1282" s="37"/>
      <c r="FC1282" s="37"/>
      <c r="FD1282" s="37"/>
      <c r="FE1282" s="37"/>
      <c r="FF1282" s="37"/>
      <c r="FG1282" s="37"/>
      <c r="FH1282" s="37"/>
      <c r="FI1282" s="37"/>
      <c r="FJ1282" s="37"/>
      <c r="FK1282" s="37"/>
      <c r="FL1282" s="37"/>
      <c r="FM1282" s="37"/>
      <c r="FN1282" s="37"/>
      <c r="FO1282" s="37"/>
      <c r="FP1282" s="37"/>
      <c r="FQ1282" s="37"/>
      <c r="FR1282" s="37"/>
      <c r="FS1282" s="37"/>
      <c r="FT1282" s="37"/>
      <c r="FU1282" s="37"/>
      <c r="FV1282" s="37"/>
      <c r="FW1282" s="37"/>
      <c r="FX1282" s="37"/>
      <c r="FY1282" s="37"/>
      <c r="FZ1282" s="37"/>
      <c r="GA1282" s="37"/>
      <c r="GB1282" s="37"/>
      <c r="GC1282" s="37"/>
      <c r="GD1282" s="37"/>
      <c r="GE1282" s="37"/>
      <c r="GF1282" s="37"/>
      <c r="GG1282" s="37"/>
      <c r="GH1282" s="37"/>
      <c r="GI1282" s="37"/>
      <c r="GJ1282" s="37"/>
      <c r="GK1282" s="37"/>
      <c r="GL1282" s="37"/>
      <c r="GM1282" s="37"/>
      <c r="GN1282" s="37"/>
      <c r="GO1282" s="37"/>
      <c r="GP1282" s="37"/>
      <c r="GQ1282" s="37"/>
      <c r="GR1282" s="37"/>
      <c r="GS1282" s="37"/>
      <c r="GT1282" s="37"/>
      <c r="GU1282" s="37"/>
      <c r="GV1282" s="37"/>
      <c r="GW1282" s="37"/>
      <c r="GX1282" s="37"/>
      <c r="GY1282" s="37"/>
      <c r="GZ1282" s="37"/>
      <c r="HA1282" s="37"/>
    </row>
    <row r="1283" spans="1:209" s="39" customFormat="1" x14ac:dyDescent="0.25">
      <c r="A1283" s="50"/>
      <c r="B1283" s="124"/>
      <c r="C1283" s="125"/>
      <c r="D1283" s="20"/>
      <c r="E1283" s="20"/>
      <c r="F1283" s="20"/>
      <c r="G1283" s="37"/>
      <c r="H1283" s="37"/>
      <c r="I1283" s="37"/>
      <c r="J1283" s="37"/>
      <c r="K1283" s="37"/>
      <c r="L1283" s="37"/>
      <c r="M1283" s="37"/>
      <c r="N1283" s="37"/>
      <c r="O1283" s="37"/>
      <c r="P1283" s="37"/>
      <c r="Q1283" s="37"/>
      <c r="R1283" s="37"/>
      <c r="S1283" s="37"/>
      <c r="T1283" s="37"/>
      <c r="U1283" s="37"/>
      <c r="V1283" s="37"/>
      <c r="W1283" s="37"/>
      <c r="X1283" s="37"/>
      <c r="Y1283" s="37"/>
      <c r="Z1283" s="37"/>
      <c r="AA1283" s="37"/>
      <c r="AB1283" s="37"/>
      <c r="AC1283" s="37"/>
      <c r="AD1283" s="37"/>
      <c r="AE1283" s="37"/>
      <c r="AF1283" s="37"/>
      <c r="AG1283" s="37"/>
      <c r="AH1283" s="37"/>
      <c r="AI1283" s="37"/>
      <c r="AJ1283" s="37"/>
      <c r="AK1283" s="37"/>
      <c r="AL1283" s="37"/>
      <c r="AM1283" s="37"/>
      <c r="AN1283" s="37"/>
      <c r="AO1283" s="37"/>
      <c r="AP1283" s="37"/>
      <c r="AQ1283" s="37"/>
      <c r="AR1283" s="37"/>
      <c r="AS1283" s="37"/>
      <c r="AT1283" s="37"/>
      <c r="AU1283" s="37"/>
      <c r="AV1283" s="37"/>
      <c r="AW1283" s="37"/>
      <c r="AX1283" s="37"/>
      <c r="AY1283" s="37"/>
      <c r="AZ1283" s="37"/>
      <c r="BA1283" s="37"/>
      <c r="BB1283" s="37"/>
      <c r="BC1283" s="37"/>
      <c r="BD1283" s="37"/>
      <c r="BE1283" s="37"/>
      <c r="BF1283" s="37"/>
      <c r="BG1283" s="37"/>
      <c r="BH1283" s="37"/>
      <c r="BI1283" s="37"/>
      <c r="BJ1283" s="37"/>
      <c r="BK1283" s="37"/>
      <c r="BL1283" s="37"/>
      <c r="BM1283" s="37"/>
      <c r="BN1283" s="37"/>
      <c r="BO1283" s="37"/>
      <c r="BP1283" s="37"/>
      <c r="BQ1283" s="37"/>
      <c r="BR1283" s="37"/>
      <c r="BS1283" s="37"/>
      <c r="BT1283" s="37"/>
      <c r="BU1283" s="37"/>
      <c r="BV1283" s="37"/>
      <c r="BW1283" s="37"/>
      <c r="BX1283" s="37"/>
      <c r="BY1283" s="37"/>
      <c r="BZ1283" s="37"/>
      <c r="CA1283" s="37"/>
      <c r="CB1283" s="37"/>
      <c r="CC1283" s="37"/>
      <c r="CD1283" s="37"/>
      <c r="CE1283" s="37"/>
      <c r="CF1283" s="37"/>
      <c r="CG1283" s="37"/>
      <c r="CH1283" s="37"/>
      <c r="CI1283" s="37"/>
      <c r="CJ1283" s="37"/>
      <c r="CK1283" s="37"/>
      <c r="CL1283" s="37"/>
      <c r="CM1283" s="37"/>
      <c r="CN1283" s="37"/>
      <c r="CO1283" s="37"/>
      <c r="CP1283" s="37"/>
      <c r="CQ1283" s="37"/>
      <c r="CR1283" s="37"/>
      <c r="CS1283" s="37"/>
      <c r="CT1283" s="37"/>
      <c r="CU1283" s="37"/>
      <c r="CV1283" s="37"/>
      <c r="CW1283" s="37"/>
      <c r="CX1283" s="37"/>
      <c r="CY1283" s="37"/>
      <c r="CZ1283" s="37"/>
      <c r="DA1283" s="37"/>
      <c r="DB1283" s="37"/>
      <c r="DC1283" s="37"/>
      <c r="DD1283" s="37"/>
      <c r="DE1283" s="37"/>
      <c r="DF1283" s="37"/>
      <c r="DG1283" s="37"/>
      <c r="DH1283" s="37"/>
      <c r="DI1283" s="37"/>
      <c r="DJ1283" s="37"/>
      <c r="DK1283" s="37"/>
      <c r="DL1283" s="37"/>
      <c r="DM1283" s="37"/>
      <c r="DN1283" s="37"/>
      <c r="DO1283" s="37"/>
      <c r="DP1283" s="37"/>
      <c r="DQ1283" s="37"/>
      <c r="DR1283" s="37"/>
      <c r="DS1283" s="37"/>
      <c r="DT1283" s="37"/>
      <c r="DU1283" s="37"/>
      <c r="DV1283" s="37"/>
      <c r="DW1283" s="37"/>
      <c r="DX1283" s="37"/>
      <c r="DY1283" s="37"/>
      <c r="DZ1283" s="37"/>
      <c r="EA1283" s="37"/>
      <c r="EB1283" s="37"/>
      <c r="EC1283" s="37"/>
      <c r="ED1283" s="37"/>
      <c r="EE1283" s="37"/>
      <c r="EF1283" s="37"/>
      <c r="EG1283" s="37"/>
      <c r="EH1283" s="37"/>
      <c r="EI1283" s="37"/>
      <c r="EJ1283" s="37"/>
      <c r="EK1283" s="37"/>
      <c r="EL1283" s="37"/>
      <c r="EM1283" s="37"/>
      <c r="EN1283" s="37"/>
      <c r="EO1283" s="37"/>
      <c r="EP1283" s="37"/>
      <c r="EQ1283" s="37"/>
      <c r="ER1283" s="37"/>
      <c r="ES1283" s="37"/>
      <c r="ET1283" s="37"/>
      <c r="EU1283" s="37"/>
      <c r="EV1283" s="37"/>
      <c r="EW1283" s="37"/>
      <c r="EX1283" s="37"/>
      <c r="EY1283" s="37"/>
      <c r="EZ1283" s="37"/>
      <c r="FA1283" s="37"/>
      <c r="FB1283" s="37"/>
      <c r="FC1283" s="37"/>
      <c r="FD1283" s="37"/>
      <c r="FE1283" s="37"/>
      <c r="FF1283" s="37"/>
      <c r="FG1283" s="37"/>
      <c r="FH1283" s="37"/>
      <c r="FI1283" s="37"/>
      <c r="FJ1283" s="37"/>
      <c r="FK1283" s="37"/>
      <c r="FL1283" s="37"/>
      <c r="FM1283" s="37"/>
      <c r="FN1283" s="37"/>
      <c r="FO1283" s="37"/>
      <c r="FP1283" s="37"/>
      <c r="FQ1283" s="37"/>
      <c r="FR1283" s="37"/>
      <c r="FS1283" s="37"/>
      <c r="FT1283" s="37"/>
      <c r="FU1283" s="37"/>
      <c r="FV1283" s="37"/>
      <c r="FW1283" s="37"/>
      <c r="FX1283" s="37"/>
      <c r="FY1283" s="37"/>
      <c r="FZ1283" s="37"/>
      <c r="GA1283" s="37"/>
      <c r="GB1283" s="37"/>
      <c r="GC1283" s="37"/>
      <c r="GD1283" s="37"/>
      <c r="GE1283" s="37"/>
      <c r="GF1283" s="37"/>
      <c r="GG1283" s="37"/>
      <c r="GH1283" s="37"/>
      <c r="GI1283" s="37"/>
      <c r="GJ1283" s="37"/>
      <c r="GK1283" s="37"/>
      <c r="GL1283" s="37"/>
      <c r="GM1283" s="37"/>
      <c r="GN1283" s="37"/>
      <c r="GO1283" s="37"/>
      <c r="GP1283" s="37"/>
      <c r="GQ1283" s="37"/>
      <c r="GR1283" s="37"/>
      <c r="GS1283" s="37"/>
      <c r="GT1283" s="37"/>
      <c r="GU1283" s="37"/>
      <c r="GV1283" s="37"/>
      <c r="GW1283" s="37"/>
      <c r="GX1283" s="37"/>
      <c r="GY1283" s="37"/>
      <c r="GZ1283" s="37"/>
      <c r="HA1283" s="37"/>
    </row>
    <row r="1284" spans="1:209" s="39" customFormat="1" x14ac:dyDescent="0.25">
      <c r="A1284" s="50"/>
      <c r="B1284" s="124"/>
      <c r="C1284" s="125"/>
      <c r="D1284" s="20"/>
      <c r="E1284" s="20"/>
      <c r="F1284" s="20"/>
      <c r="G1284" s="37"/>
      <c r="H1284" s="37"/>
      <c r="I1284" s="37"/>
      <c r="J1284" s="37"/>
      <c r="K1284" s="37"/>
      <c r="L1284" s="37"/>
      <c r="M1284" s="37"/>
      <c r="N1284" s="37"/>
      <c r="O1284" s="37"/>
      <c r="P1284" s="37"/>
      <c r="Q1284" s="37"/>
      <c r="R1284" s="37"/>
      <c r="S1284" s="37"/>
      <c r="T1284" s="37"/>
      <c r="U1284" s="37"/>
      <c r="V1284" s="37"/>
      <c r="W1284" s="37"/>
      <c r="X1284" s="37"/>
      <c r="Y1284" s="37"/>
      <c r="Z1284" s="37"/>
      <c r="AA1284" s="37"/>
      <c r="AB1284" s="37"/>
      <c r="AC1284" s="37"/>
      <c r="AD1284" s="37"/>
      <c r="AE1284" s="37"/>
      <c r="AF1284" s="37"/>
      <c r="AG1284" s="37"/>
      <c r="AH1284" s="37"/>
      <c r="AI1284" s="37"/>
      <c r="AJ1284" s="37"/>
      <c r="AK1284" s="37"/>
      <c r="AL1284" s="37"/>
      <c r="AM1284" s="37"/>
      <c r="AN1284" s="37"/>
      <c r="AO1284" s="37"/>
      <c r="AP1284" s="37"/>
      <c r="AQ1284" s="37"/>
      <c r="AR1284" s="37"/>
      <c r="AS1284" s="37"/>
      <c r="AT1284" s="37"/>
      <c r="AU1284" s="37"/>
      <c r="AV1284" s="37"/>
      <c r="AW1284" s="37"/>
      <c r="AX1284" s="37"/>
      <c r="AY1284" s="37"/>
      <c r="AZ1284" s="37"/>
      <c r="BA1284" s="37"/>
      <c r="BB1284" s="37"/>
      <c r="BC1284" s="37"/>
      <c r="BD1284" s="37"/>
      <c r="BE1284" s="37"/>
      <c r="BF1284" s="37"/>
      <c r="BG1284" s="37"/>
      <c r="BH1284" s="37"/>
      <c r="BI1284" s="37"/>
      <c r="BJ1284" s="37"/>
      <c r="BK1284" s="37"/>
      <c r="BL1284" s="37"/>
      <c r="BM1284" s="37"/>
      <c r="BN1284" s="37"/>
      <c r="BO1284" s="37"/>
      <c r="BP1284" s="37"/>
      <c r="BQ1284" s="37"/>
      <c r="BR1284" s="37"/>
      <c r="BS1284" s="37"/>
      <c r="BT1284" s="37"/>
      <c r="BU1284" s="37"/>
      <c r="BV1284" s="37"/>
      <c r="BW1284" s="37"/>
      <c r="BX1284" s="37"/>
      <c r="BY1284" s="37"/>
      <c r="BZ1284" s="37"/>
      <c r="CA1284" s="37"/>
      <c r="CB1284" s="37"/>
      <c r="CC1284" s="37"/>
      <c r="CD1284" s="37"/>
      <c r="CE1284" s="37"/>
      <c r="CF1284" s="37"/>
      <c r="CG1284" s="37"/>
      <c r="CH1284" s="37"/>
      <c r="CI1284" s="37"/>
      <c r="CJ1284" s="37"/>
      <c r="CK1284" s="37"/>
      <c r="CL1284" s="37"/>
      <c r="CM1284" s="37"/>
      <c r="CN1284" s="37"/>
      <c r="CO1284" s="37"/>
      <c r="CP1284" s="37"/>
      <c r="CQ1284" s="37"/>
      <c r="CR1284" s="37"/>
      <c r="CS1284" s="37"/>
      <c r="CT1284" s="37"/>
      <c r="CU1284" s="37"/>
      <c r="CV1284" s="37"/>
      <c r="CW1284" s="37"/>
      <c r="CX1284" s="37"/>
      <c r="CY1284" s="37"/>
      <c r="CZ1284" s="37"/>
      <c r="DA1284" s="37"/>
      <c r="DB1284" s="37"/>
      <c r="DC1284" s="37"/>
      <c r="DD1284" s="37"/>
      <c r="DE1284" s="37"/>
      <c r="DF1284" s="37"/>
      <c r="DG1284" s="37"/>
      <c r="DH1284" s="37"/>
      <c r="DI1284" s="37"/>
      <c r="DJ1284" s="37"/>
      <c r="DK1284" s="37"/>
      <c r="DL1284" s="37"/>
      <c r="DM1284" s="37"/>
      <c r="DN1284" s="37"/>
      <c r="DO1284" s="37"/>
      <c r="DP1284" s="37"/>
      <c r="DQ1284" s="37"/>
      <c r="DR1284" s="37"/>
      <c r="DS1284" s="37"/>
      <c r="DT1284" s="37"/>
      <c r="DU1284" s="37"/>
      <c r="DV1284" s="37"/>
      <c r="DW1284" s="37"/>
      <c r="DX1284" s="37"/>
      <c r="DY1284" s="37"/>
      <c r="DZ1284" s="37"/>
      <c r="EA1284" s="37"/>
      <c r="EB1284" s="37"/>
      <c r="EC1284" s="37"/>
      <c r="ED1284" s="37"/>
      <c r="EE1284" s="37"/>
      <c r="EF1284" s="37"/>
      <c r="EG1284" s="37"/>
      <c r="EH1284" s="37"/>
      <c r="EI1284" s="37"/>
      <c r="EJ1284" s="37"/>
      <c r="EK1284" s="37"/>
      <c r="EL1284" s="37"/>
      <c r="EM1284" s="37"/>
      <c r="EN1284" s="37"/>
      <c r="EO1284" s="37"/>
      <c r="EP1284" s="37"/>
      <c r="EQ1284" s="37"/>
      <c r="ER1284" s="37"/>
      <c r="ES1284" s="37"/>
      <c r="ET1284" s="37"/>
      <c r="EU1284" s="37"/>
      <c r="EV1284" s="37"/>
      <c r="EW1284" s="37"/>
      <c r="EX1284" s="37"/>
      <c r="EY1284" s="37"/>
      <c r="EZ1284" s="37"/>
      <c r="FA1284" s="37"/>
      <c r="FB1284" s="37"/>
      <c r="FC1284" s="37"/>
      <c r="FD1284" s="37"/>
      <c r="FE1284" s="37"/>
      <c r="FF1284" s="37"/>
      <c r="FG1284" s="37"/>
      <c r="FH1284" s="37"/>
      <c r="FI1284" s="37"/>
      <c r="FJ1284" s="37"/>
      <c r="FK1284" s="37"/>
      <c r="FL1284" s="37"/>
      <c r="FM1284" s="37"/>
      <c r="FN1284" s="37"/>
      <c r="FO1284" s="37"/>
      <c r="FP1284" s="37"/>
      <c r="FQ1284" s="37"/>
      <c r="FR1284" s="37"/>
      <c r="FS1284" s="37"/>
      <c r="FT1284" s="37"/>
      <c r="FU1284" s="37"/>
      <c r="FV1284" s="37"/>
      <c r="FW1284" s="37"/>
      <c r="FX1284" s="37"/>
      <c r="FY1284" s="37"/>
      <c r="FZ1284" s="37"/>
      <c r="GA1284" s="37"/>
      <c r="GB1284" s="37"/>
      <c r="GC1284" s="37"/>
      <c r="GD1284" s="37"/>
      <c r="GE1284" s="37"/>
      <c r="GF1284" s="37"/>
      <c r="GG1284" s="37"/>
      <c r="GH1284" s="37"/>
      <c r="GI1284" s="37"/>
      <c r="GJ1284" s="37"/>
      <c r="GK1284" s="37"/>
      <c r="GL1284" s="37"/>
      <c r="GM1284" s="37"/>
      <c r="GN1284" s="37"/>
      <c r="GO1284" s="37"/>
      <c r="GP1284" s="37"/>
      <c r="GQ1284" s="37"/>
      <c r="GR1284" s="37"/>
      <c r="GS1284" s="37"/>
      <c r="GT1284" s="37"/>
      <c r="GU1284" s="37"/>
      <c r="GV1284" s="37"/>
      <c r="GW1284" s="37"/>
      <c r="GX1284" s="37"/>
      <c r="GY1284" s="37"/>
      <c r="GZ1284" s="37"/>
      <c r="HA1284" s="37"/>
    </row>
    <row r="1285" spans="1:209" s="39" customFormat="1" x14ac:dyDescent="0.25">
      <c r="A1285" s="50"/>
      <c r="B1285" s="124"/>
      <c r="C1285" s="125"/>
      <c r="D1285" s="20"/>
      <c r="E1285" s="20"/>
      <c r="F1285" s="20"/>
      <c r="G1285" s="37"/>
      <c r="H1285" s="37"/>
      <c r="I1285" s="37"/>
      <c r="J1285" s="37"/>
      <c r="K1285" s="37"/>
      <c r="L1285" s="37"/>
      <c r="M1285" s="37"/>
      <c r="N1285" s="37"/>
      <c r="O1285" s="37"/>
      <c r="P1285" s="37"/>
      <c r="Q1285" s="37"/>
      <c r="R1285" s="37"/>
      <c r="S1285" s="37"/>
      <c r="T1285" s="37"/>
      <c r="U1285" s="37"/>
      <c r="V1285" s="37"/>
      <c r="W1285" s="37"/>
      <c r="X1285" s="37"/>
      <c r="Y1285" s="37"/>
      <c r="Z1285" s="37"/>
      <c r="AA1285" s="37"/>
      <c r="AB1285" s="37"/>
      <c r="AC1285" s="37"/>
      <c r="AD1285" s="37"/>
      <c r="AE1285" s="37"/>
      <c r="AF1285" s="37"/>
      <c r="AG1285" s="37"/>
      <c r="AH1285" s="37"/>
      <c r="AI1285" s="37"/>
      <c r="AJ1285" s="37"/>
      <c r="AK1285" s="37"/>
      <c r="AL1285" s="37"/>
      <c r="AM1285" s="37"/>
      <c r="AN1285" s="37"/>
      <c r="AO1285" s="37"/>
      <c r="AP1285" s="37"/>
      <c r="AQ1285" s="37"/>
      <c r="AR1285" s="37"/>
      <c r="AS1285" s="37"/>
      <c r="AT1285" s="37"/>
      <c r="AU1285" s="37"/>
      <c r="AV1285" s="37"/>
      <c r="AW1285" s="37"/>
      <c r="AX1285" s="37"/>
      <c r="AY1285" s="37"/>
      <c r="AZ1285" s="37"/>
      <c r="BA1285" s="37"/>
      <c r="BB1285" s="37"/>
      <c r="BC1285" s="37"/>
      <c r="BD1285" s="37"/>
      <c r="BE1285" s="37"/>
      <c r="BF1285" s="37"/>
      <c r="BG1285" s="37"/>
      <c r="BH1285" s="37"/>
      <c r="BI1285" s="37"/>
      <c r="BJ1285" s="37"/>
      <c r="BK1285" s="37"/>
      <c r="BL1285" s="37"/>
      <c r="BM1285" s="37"/>
      <c r="BN1285" s="37"/>
      <c r="BO1285" s="37"/>
      <c r="BP1285" s="37"/>
      <c r="BQ1285" s="37"/>
      <c r="BR1285" s="37"/>
      <c r="BS1285" s="37"/>
      <c r="BT1285" s="37"/>
      <c r="BU1285" s="37"/>
      <c r="BV1285" s="37"/>
      <c r="BW1285" s="37"/>
      <c r="BX1285" s="37"/>
      <c r="BY1285" s="37"/>
      <c r="BZ1285" s="37"/>
      <c r="CA1285" s="37"/>
      <c r="CB1285" s="37"/>
      <c r="CC1285" s="37"/>
      <c r="CD1285" s="37"/>
      <c r="CE1285" s="37"/>
      <c r="CF1285" s="37"/>
      <c r="CG1285" s="37"/>
      <c r="CH1285" s="37"/>
      <c r="CI1285" s="37"/>
      <c r="CJ1285" s="37"/>
      <c r="CK1285" s="37"/>
      <c r="CL1285" s="37"/>
      <c r="CM1285" s="37"/>
      <c r="CN1285" s="37"/>
      <c r="CO1285" s="37"/>
      <c r="CP1285" s="37"/>
      <c r="CQ1285" s="37"/>
      <c r="CR1285" s="37"/>
      <c r="CS1285" s="37"/>
      <c r="CT1285" s="37"/>
      <c r="CU1285" s="37"/>
      <c r="CV1285" s="37"/>
      <c r="CW1285" s="37"/>
      <c r="CX1285" s="37"/>
      <c r="CY1285" s="37"/>
      <c r="CZ1285" s="37"/>
      <c r="DA1285" s="37"/>
      <c r="DB1285" s="37"/>
      <c r="DC1285" s="37"/>
      <c r="DD1285" s="37"/>
      <c r="DE1285" s="37"/>
      <c r="DF1285" s="37"/>
      <c r="DG1285" s="37"/>
      <c r="DH1285" s="37"/>
      <c r="DI1285" s="37"/>
      <c r="DJ1285" s="37"/>
      <c r="DK1285" s="37"/>
      <c r="DL1285" s="37"/>
      <c r="DM1285" s="37"/>
      <c r="DN1285" s="37"/>
      <c r="DO1285" s="37"/>
      <c r="DP1285" s="37"/>
      <c r="DQ1285" s="37"/>
      <c r="DR1285" s="37"/>
      <c r="DS1285" s="37"/>
      <c r="DT1285" s="37"/>
      <c r="DU1285" s="37"/>
      <c r="DV1285" s="37"/>
      <c r="DW1285" s="37"/>
      <c r="DX1285" s="37"/>
      <c r="DY1285" s="37"/>
      <c r="DZ1285" s="37"/>
      <c r="EA1285" s="37"/>
      <c r="EB1285" s="37"/>
      <c r="EC1285" s="37"/>
      <c r="ED1285" s="37"/>
      <c r="EE1285" s="37"/>
      <c r="EF1285" s="37"/>
      <c r="EG1285" s="37"/>
      <c r="EH1285" s="37"/>
      <c r="EI1285" s="37"/>
      <c r="EJ1285" s="37"/>
      <c r="EK1285" s="37"/>
      <c r="EL1285" s="37"/>
      <c r="EM1285" s="37"/>
      <c r="EN1285" s="37"/>
      <c r="EO1285" s="37"/>
      <c r="EP1285" s="37"/>
      <c r="EQ1285" s="37"/>
      <c r="ER1285" s="37"/>
      <c r="ES1285" s="37"/>
      <c r="ET1285" s="37"/>
      <c r="EU1285" s="37"/>
      <c r="EV1285" s="37"/>
      <c r="EW1285" s="37"/>
      <c r="EX1285" s="37"/>
      <c r="EY1285" s="37"/>
      <c r="EZ1285" s="37"/>
      <c r="FA1285" s="37"/>
      <c r="FB1285" s="37"/>
      <c r="FC1285" s="37"/>
      <c r="FD1285" s="37"/>
      <c r="FE1285" s="37"/>
      <c r="FF1285" s="37"/>
      <c r="FG1285" s="37"/>
      <c r="FH1285" s="37"/>
      <c r="FI1285" s="37"/>
      <c r="FJ1285" s="37"/>
      <c r="FK1285" s="37"/>
      <c r="FL1285" s="37"/>
      <c r="FM1285" s="37"/>
      <c r="FN1285" s="37"/>
      <c r="FO1285" s="37"/>
      <c r="FP1285" s="37"/>
      <c r="FQ1285" s="37"/>
      <c r="FR1285" s="37"/>
      <c r="FS1285" s="37"/>
      <c r="FT1285" s="37"/>
      <c r="FU1285" s="37"/>
      <c r="FV1285" s="37"/>
      <c r="FW1285" s="37"/>
      <c r="FX1285" s="37"/>
      <c r="FY1285" s="37"/>
      <c r="FZ1285" s="37"/>
      <c r="GA1285" s="37"/>
      <c r="GB1285" s="37"/>
      <c r="GC1285" s="37"/>
      <c r="GD1285" s="37"/>
      <c r="GE1285" s="37"/>
      <c r="GF1285" s="37"/>
      <c r="GG1285" s="37"/>
      <c r="GH1285" s="37"/>
      <c r="GI1285" s="37"/>
      <c r="GJ1285" s="37"/>
      <c r="GK1285" s="37"/>
      <c r="GL1285" s="37"/>
      <c r="GM1285" s="37"/>
      <c r="GN1285" s="37"/>
      <c r="GO1285" s="37"/>
      <c r="GP1285" s="37"/>
      <c r="GQ1285" s="37"/>
      <c r="GR1285" s="37"/>
      <c r="GS1285" s="37"/>
      <c r="GT1285" s="37"/>
      <c r="GU1285" s="37"/>
      <c r="GV1285" s="37"/>
      <c r="GW1285" s="37"/>
      <c r="GX1285" s="37"/>
      <c r="GY1285" s="37"/>
      <c r="GZ1285" s="37"/>
      <c r="HA1285" s="37"/>
    </row>
    <row r="1286" spans="1:209" s="39" customFormat="1" x14ac:dyDescent="0.25">
      <c r="A1286" s="50"/>
      <c r="B1286" s="124"/>
      <c r="C1286" s="125"/>
      <c r="D1286" s="20"/>
      <c r="E1286" s="20"/>
      <c r="F1286" s="20"/>
      <c r="G1286" s="37"/>
      <c r="H1286" s="37"/>
      <c r="I1286" s="37"/>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7"/>
      <c r="AF1286" s="37"/>
      <c r="AG1286" s="37"/>
      <c r="AH1286" s="37"/>
      <c r="AI1286" s="37"/>
      <c r="AJ1286" s="37"/>
      <c r="AK1286" s="37"/>
      <c r="AL1286" s="37"/>
      <c r="AM1286" s="37"/>
      <c r="AN1286" s="37"/>
      <c r="AO1286" s="37"/>
      <c r="AP1286" s="37"/>
      <c r="AQ1286" s="37"/>
      <c r="AR1286" s="37"/>
      <c r="AS1286" s="37"/>
      <c r="AT1286" s="37"/>
      <c r="AU1286" s="37"/>
      <c r="AV1286" s="37"/>
      <c r="AW1286" s="37"/>
      <c r="AX1286" s="37"/>
      <c r="AY1286" s="37"/>
      <c r="AZ1286" s="37"/>
      <c r="BA1286" s="37"/>
      <c r="BB1286" s="37"/>
      <c r="BC1286" s="37"/>
      <c r="BD1286" s="37"/>
      <c r="BE1286" s="37"/>
      <c r="BF1286" s="37"/>
      <c r="BG1286" s="37"/>
      <c r="BH1286" s="37"/>
      <c r="BI1286" s="37"/>
      <c r="BJ1286" s="37"/>
      <c r="BK1286" s="37"/>
      <c r="BL1286" s="37"/>
      <c r="BM1286" s="37"/>
      <c r="BN1286" s="37"/>
      <c r="BO1286" s="37"/>
      <c r="BP1286" s="37"/>
      <c r="BQ1286" s="37"/>
      <c r="BR1286" s="37"/>
      <c r="BS1286" s="37"/>
      <c r="BT1286" s="37"/>
      <c r="BU1286" s="37"/>
      <c r="BV1286" s="37"/>
      <c r="BW1286" s="37"/>
      <c r="BX1286" s="37"/>
      <c r="BY1286" s="37"/>
      <c r="BZ1286" s="37"/>
      <c r="CA1286" s="37"/>
      <c r="CB1286" s="37"/>
      <c r="CC1286" s="37"/>
      <c r="CD1286" s="37"/>
      <c r="CE1286" s="37"/>
      <c r="CF1286" s="37"/>
      <c r="CG1286" s="37"/>
      <c r="CH1286" s="37"/>
      <c r="CI1286" s="37"/>
      <c r="CJ1286" s="37"/>
      <c r="CK1286" s="37"/>
      <c r="CL1286" s="37"/>
      <c r="CM1286" s="37"/>
      <c r="CN1286" s="37"/>
      <c r="CO1286" s="37"/>
      <c r="CP1286" s="37"/>
      <c r="CQ1286" s="37"/>
      <c r="CR1286" s="37"/>
      <c r="CS1286" s="37"/>
      <c r="CT1286" s="37"/>
      <c r="CU1286" s="37"/>
      <c r="CV1286" s="37"/>
      <c r="CW1286" s="37"/>
      <c r="CX1286" s="37"/>
      <c r="CY1286" s="37"/>
      <c r="CZ1286" s="37"/>
      <c r="DA1286" s="37"/>
      <c r="DB1286" s="37"/>
      <c r="DC1286" s="37"/>
      <c r="DD1286" s="37"/>
      <c r="DE1286" s="37"/>
      <c r="DF1286" s="37"/>
      <c r="DG1286" s="37"/>
      <c r="DH1286" s="37"/>
      <c r="DI1286" s="37"/>
      <c r="DJ1286" s="37"/>
      <c r="DK1286" s="37"/>
      <c r="DL1286" s="37"/>
      <c r="DM1286" s="37"/>
      <c r="DN1286" s="37"/>
      <c r="DO1286" s="37"/>
      <c r="DP1286" s="37"/>
      <c r="DQ1286" s="37"/>
      <c r="DR1286" s="37"/>
      <c r="DS1286" s="37"/>
      <c r="DT1286" s="37"/>
      <c r="DU1286" s="37"/>
      <c r="DV1286" s="37"/>
      <c r="DW1286" s="37"/>
      <c r="DX1286" s="37"/>
      <c r="DY1286" s="37"/>
      <c r="DZ1286" s="37"/>
      <c r="EA1286" s="37"/>
      <c r="EB1286" s="37"/>
      <c r="EC1286" s="37"/>
      <c r="ED1286" s="37"/>
      <c r="EE1286" s="37"/>
      <c r="EF1286" s="37"/>
      <c r="EG1286" s="37"/>
      <c r="EH1286" s="37"/>
      <c r="EI1286" s="37"/>
      <c r="EJ1286" s="37"/>
      <c r="EK1286" s="37"/>
      <c r="EL1286" s="37"/>
      <c r="EM1286" s="37"/>
      <c r="EN1286" s="37"/>
      <c r="EO1286" s="37"/>
      <c r="EP1286" s="37"/>
      <c r="EQ1286" s="37"/>
      <c r="ER1286" s="37"/>
      <c r="ES1286" s="37"/>
      <c r="ET1286" s="37"/>
      <c r="EU1286" s="37"/>
      <c r="EV1286" s="37"/>
      <c r="EW1286" s="37"/>
      <c r="EX1286" s="37"/>
      <c r="EY1286" s="37"/>
      <c r="EZ1286" s="37"/>
      <c r="FA1286" s="37"/>
      <c r="FB1286" s="37"/>
      <c r="FC1286" s="37"/>
      <c r="FD1286" s="37"/>
      <c r="FE1286" s="37"/>
      <c r="FF1286" s="37"/>
      <c r="FG1286" s="37"/>
      <c r="FH1286" s="37"/>
      <c r="FI1286" s="37"/>
      <c r="FJ1286" s="37"/>
      <c r="FK1286" s="37"/>
      <c r="FL1286" s="37"/>
      <c r="FM1286" s="37"/>
      <c r="FN1286" s="37"/>
      <c r="FO1286" s="37"/>
      <c r="FP1286" s="37"/>
      <c r="FQ1286" s="37"/>
      <c r="FR1286" s="37"/>
      <c r="FS1286" s="37"/>
      <c r="FT1286" s="37"/>
      <c r="FU1286" s="37"/>
      <c r="FV1286" s="37"/>
      <c r="FW1286" s="37"/>
      <c r="FX1286" s="37"/>
      <c r="FY1286" s="37"/>
      <c r="FZ1286" s="37"/>
      <c r="GA1286" s="37"/>
      <c r="GB1286" s="37"/>
      <c r="GC1286" s="37"/>
      <c r="GD1286" s="37"/>
      <c r="GE1286" s="37"/>
      <c r="GF1286" s="37"/>
      <c r="GG1286" s="37"/>
      <c r="GH1286" s="37"/>
      <c r="GI1286" s="37"/>
      <c r="GJ1286" s="37"/>
      <c r="GK1286" s="37"/>
      <c r="GL1286" s="37"/>
      <c r="GM1286" s="37"/>
      <c r="GN1286" s="37"/>
      <c r="GO1286" s="37"/>
      <c r="GP1286" s="37"/>
      <c r="GQ1286" s="37"/>
      <c r="GR1286" s="37"/>
      <c r="GS1286" s="37"/>
      <c r="GT1286" s="37"/>
      <c r="GU1286" s="37"/>
      <c r="GV1286" s="37"/>
      <c r="GW1286" s="37"/>
      <c r="GX1286" s="37"/>
      <c r="GY1286" s="37"/>
      <c r="GZ1286" s="37"/>
      <c r="HA1286" s="37"/>
    </row>
    <row r="1287" spans="1:209" s="39" customFormat="1" x14ac:dyDescent="0.25">
      <c r="A1287" s="50"/>
      <c r="B1287" s="124"/>
      <c r="C1287" s="125"/>
      <c r="D1287" s="20"/>
      <c r="E1287" s="20"/>
      <c r="F1287" s="20"/>
      <c r="G1287" s="37"/>
      <c r="H1287" s="37"/>
      <c r="I1287" s="37"/>
      <c r="J1287" s="37"/>
      <c r="K1287" s="37"/>
      <c r="L1287" s="37"/>
      <c r="M1287" s="37"/>
      <c r="N1287" s="37"/>
      <c r="O1287" s="37"/>
      <c r="P1287" s="37"/>
      <c r="Q1287" s="37"/>
      <c r="R1287" s="37"/>
      <c r="S1287" s="37"/>
      <c r="T1287" s="37"/>
      <c r="U1287" s="37"/>
      <c r="V1287" s="37"/>
      <c r="W1287" s="37"/>
      <c r="X1287" s="37"/>
      <c r="Y1287" s="37"/>
      <c r="Z1287" s="37"/>
      <c r="AA1287" s="37"/>
      <c r="AB1287" s="37"/>
      <c r="AC1287" s="37"/>
      <c r="AD1287" s="37"/>
      <c r="AE1287" s="37"/>
      <c r="AF1287" s="37"/>
      <c r="AG1287" s="37"/>
      <c r="AH1287" s="37"/>
      <c r="AI1287" s="37"/>
      <c r="AJ1287" s="37"/>
      <c r="AK1287" s="37"/>
      <c r="AL1287" s="37"/>
      <c r="AM1287" s="37"/>
      <c r="AN1287" s="37"/>
      <c r="AO1287" s="37"/>
      <c r="AP1287" s="37"/>
      <c r="AQ1287" s="37"/>
      <c r="AR1287" s="37"/>
      <c r="AS1287" s="37"/>
      <c r="AT1287" s="37"/>
      <c r="AU1287" s="37"/>
      <c r="AV1287" s="37"/>
      <c r="AW1287" s="37"/>
      <c r="AX1287" s="37"/>
      <c r="AY1287" s="37"/>
      <c r="AZ1287" s="37"/>
      <c r="BA1287" s="37"/>
      <c r="BB1287" s="37"/>
      <c r="BC1287" s="37"/>
      <c r="BD1287" s="37"/>
      <c r="BE1287" s="37"/>
      <c r="BF1287" s="37"/>
      <c r="BG1287" s="37"/>
      <c r="BH1287" s="37"/>
      <c r="BI1287" s="37"/>
      <c r="BJ1287" s="37"/>
      <c r="BK1287" s="37"/>
      <c r="BL1287" s="37"/>
      <c r="BM1287" s="37"/>
      <c r="BN1287" s="37"/>
      <c r="BO1287" s="37"/>
      <c r="BP1287" s="37"/>
      <c r="BQ1287" s="37"/>
      <c r="BR1287" s="37"/>
      <c r="BS1287" s="37"/>
      <c r="BT1287" s="37"/>
      <c r="BU1287" s="37"/>
      <c r="BV1287" s="37"/>
      <c r="BW1287" s="37"/>
      <c r="BX1287" s="37"/>
      <c r="BY1287" s="37"/>
      <c r="BZ1287" s="37"/>
      <c r="CA1287" s="37"/>
      <c r="CB1287" s="37"/>
      <c r="CC1287" s="37"/>
      <c r="CD1287" s="37"/>
      <c r="CE1287" s="37"/>
      <c r="CF1287" s="37"/>
      <c r="CG1287" s="37"/>
      <c r="CH1287" s="37"/>
      <c r="CI1287" s="37"/>
      <c r="CJ1287" s="37"/>
      <c r="CK1287" s="37"/>
      <c r="CL1287" s="37"/>
      <c r="CM1287" s="37"/>
      <c r="CN1287" s="37"/>
      <c r="CO1287" s="37"/>
      <c r="CP1287" s="37"/>
      <c r="CQ1287" s="37"/>
      <c r="CR1287" s="37"/>
      <c r="CS1287" s="37"/>
      <c r="CT1287" s="37"/>
      <c r="CU1287" s="37"/>
      <c r="CV1287" s="37"/>
      <c r="CW1287" s="37"/>
      <c r="CX1287" s="37"/>
      <c r="CY1287" s="37"/>
      <c r="CZ1287" s="37"/>
      <c r="DA1287" s="37"/>
      <c r="DB1287" s="37"/>
      <c r="DC1287" s="37"/>
      <c r="DD1287" s="37"/>
      <c r="DE1287" s="37"/>
      <c r="DF1287" s="37"/>
      <c r="DG1287" s="37"/>
      <c r="DH1287" s="37"/>
      <c r="DI1287" s="37"/>
      <c r="DJ1287" s="37"/>
      <c r="DK1287" s="37"/>
      <c r="DL1287" s="37"/>
      <c r="DM1287" s="37"/>
      <c r="DN1287" s="37"/>
      <c r="DO1287" s="37"/>
      <c r="DP1287" s="37"/>
      <c r="DQ1287" s="37"/>
      <c r="DR1287" s="37"/>
      <c r="DS1287" s="37"/>
      <c r="DT1287" s="37"/>
      <c r="DU1287" s="37"/>
      <c r="DV1287" s="37"/>
      <c r="DW1287" s="37"/>
      <c r="DX1287" s="37"/>
      <c r="DY1287" s="37"/>
      <c r="DZ1287" s="37"/>
      <c r="EA1287" s="37"/>
      <c r="EB1287" s="37"/>
      <c r="EC1287" s="37"/>
      <c r="ED1287" s="37"/>
      <c r="EE1287" s="37"/>
      <c r="EF1287" s="37"/>
      <c r="EG1287" s="37"/>
      <c r="EH1287" s="37"/>
      <c r="EI1287" s="37"/>
      <c r="EJ1287" s="37"/>
      <c r="EK1287" s="37"/>
      <c r="EL1287" s="37"/>
      <c r="EM1287" s="37"/>
      <c r="EN1287" s="37"/>
      <c r="EO1287" s="37"/>
      <c r="EP1287" s="37"/>
      <c r="EQ1287" s="37"/>
      <c r="ER1287" s="37"/>
      <c r="ES1287" s="37"/>
      <c r="ET1287" s="37"/>
      <c r="EU1287" s="37"/>
      <c r="EV1287" s="37"/>
      <c r="EW1287" s="37"/>
      <c r="EX1287" s="37"/>
      <c r="EY1287" s="37"/>
      <c r="EZ1287" s="37"/>
      <c r="FA1287" s="37"/>
      <c r="FB1287" s="37"/>
      <c r="FC1287" s="37"/>
      <c r="FD1287" s="37"/>
      <c r="FE1287" s="37"/>
      <c r="FF1287" s="37"/>
      <c r="FG1287" s="37"/>
      <c r="FH1287" s="37"/>
      <c r="FI1287" s="37"/>
      <c r="FJ1287" s="37"/>
      <c r="FK1287" s="37"/>
      <c r="FL1287" s="37"/>
      <c r="FM1287" s="37"/>
      <c r="FN1287" s="37"/>
      <c r="FO1287" s="37"/>
      <c r="FP1287" s="37"/>
      <c r="FQ1287" s="37"/>
      <c r="FR1287" s="37"/>
      <c r="FS1287" s="37"/>
      <c r="FT1287" s="37"/>
      <c r="FU1287" s="37"/>
      <c r="FV1287" s="37"/>
      <c r="FW1287" s="37"/>
      <c r="FX1287" s="37"/>
      <c r="FY1287" s="37"/>
      <c r="FZ1287" s="37"/>
      <c r="GA1287" s="37"/>
      <c r="GB1287" s="37"/>
      <c r="GC1287" s="37"/>
      <c r="GD1287" s="37"/>
      <c r="GE1287" s="37"/>
      <c r="GF1287" s="37"/>
      <c r="GG1287" s="37"/>
      <c r="GH1287" s="37"/>
      <c r="GI1287" s="37"/>
      <c r="GJ1287" s="37"/>
      <c r="GK1287" s="37"/>
      <c r="GL1287" s="37"/>
      <c r="GM1287" s="37"/>
      <c r="GN1287" s="37"/>
      <c r="GO1287" s="37"/>
      <c r="GP1287" s="37"/>
      <c r="GQ1287" s="37"/>
      <c r="GR1287" s="37"/>
      <c r="GS1287" s="37"/>
      <c r="GT1287" s="37"/>
      <c r="GU1287" s="37"/>
      <c r="GV1287" s="37"/>
      <c r="GW1287" s="37"/>
      <c r="GX1287" s="37"/>
      <c r="GY1287" s="37"/>
      <c r="GZ1287" s="37"/>
      <c r="HA1287" s="37"/>
    </row>
    <row r="1288" spans="1:209" s="39" customFormat="1" x14ac:dyDescent="0.25">
      <c r="A1288" s="50"/>
      <c r="B1288" s="124"/>
      <c r="C1288" s="125"/>
      <c r="D1288" s="20"/>
      <c r="E1288" s="20"/>
      <c r="F1288" s="20"/>
      <c r="G1288" s="37"/>
      <c r="H1288" s="37"/>
      <c r="I1288" s="37"/>
      <c r="J1288" s="37"/>
      <c r="K1288" s="37"/>
      <c r="L1288" s="37"/>
      <c r="M1288" s="37"/>
      <c r="N1288" s="37"/>
      <c r="O1288" s="37"/>
      <c r="P1288" s="37"/>
      <c r="Q1288" s="37"/>
      <c r="R1288" s="37"/>
      <c r="S1288" s="37"/>
      <c r="T1288" s="37"/>
      <c r="U1288" s="37"/>
      <c r="V1288" s="37"/>
      <c r="W1288" s="37"/>
      <c r="X1288" s="37"/>
      <c r="Y1288" s="37"/>
      <c r="Z1288" s="37"/>
      <c r="AA1288" s="37"/>
      <c r="AB1288" s="37"/>
      <c r="AC1288" s="37"/>
      <c r="AD1288" s="37"/>
      <c r="AE1288" s="37"/>
      <c r="AF1288" s="37"/>
      <c r="AG1288" s="37"/>
      <c r="AH1288" s="37"/>
      <c r="AI1288" s="37"/>
      <c r="AJ1288" s="37"/>
      <c r="AK1288" s="37"/>
      <c r="AL1288" s="37"/>
      <c r="AM1288" s="37"/>
      <c r="AN1288" s="37"/>
      <c r="AO1288" s="37"/>
      <c r="AP1288" s="37"/>
      <c r="AQ1288" s="37"/>
      <c r="AR1288" s="37"/>
      <c r="AS1288" s="37"/>
      <c r="AT1288" s="37"/>
      <c r="AU1288" s="37"/>
      <c r="AV1288" s="37"/>
      <c r="AW1288" s="37"/>
      <c r="AX1288" s="37"/>
      <c r="AY1288" s="37"/>
      <c r="AZ1288" s="37"/>
      <c r="BA1288" s="37"/>
      <c r="BB1288" s="37"/>
      <c r="BC1288" s="37"/>
      <c r="BD1288" s="37"/>
      <c r="BE1288" s="37"/>
      <c r="BF1288" s="37"/>
      <c r="BG1288" s="37"/>
      <c r="BH1288" s="37"/>
      <c r="BI1288" s="37"/>
      <c r="BJ1288" s="37"/>
      <c r="BK1288" s="37"/>
      <c r="BL1288" s="37"/>
      <c r="BM1288" s="37"/>
      <c r="BN1288" s="37"/>
      <c r="BO1288" s="37"/>
      <c r="BP1288" s="37"/>
      <c r="BQ1288" s="37"/>
      <c r="BR1288" s="37"/>
      <c r="BS1288" s="37"/>
      <c r="BT1288" s="37"/>
      <c r="BU1288" s="37"/>
      <c r="BV1288" s="37"/>
      <c r="BW1288" s="37"/>
      <c r="BX1288" s="37"/>
      <c r="BY1288" s="37"/>
      <c r="BZ1288" s="37"/>
      <c r="CA1288" s="37"/>
      <c r="CB1288" s="37"/>
      <c r="CC1288" s="37"/>
      <c r="CD1288" s="37"/>
      <c r="CE1288" s="37"/>
      <c r="CF1288" s="37"/>
      <c r="CG1288" s="37"/>
      <c r="CH1288" s="37"/>
      <c r="CI1288" s="37"/>
      <c r="CJ1288" s="37"/>
      <c r="CK1288" s="37"/>
      <c r="CL1288" s="37"/>
      <c r="CM1288" s="37"/>
      <c r="CN1288" s="37"/>
      <c r="CO1288" s="37"/>
      <c r="CP1288" s="37"/>
      <c r="CQ1288" s="37"/>
      <c r="CR1288" s="37"/>
      <c r="CS1288" s="37"/>
      <c r="CT1288" s="37"/>
      <c r="CU1288" s="37"/>
      <c r="CV1288" s="37"/>
      <c r="CW1288" s="37"/>
      <c r="CX1288" s="37"/>
      <c r="CY1288" s="37"/>
      <c r="CZ1288" s="37"/>
      <c r="DA1288" s="37"/>
      <c r="DB1288" s="37"/>
      <c r="DC1288" s="37"/>
      <c r="DD1288" s="37"/>
      <c r="DE1288" s="37"/>
      <c r="DF1288" s="37"/>
      <c r="DG1288" s="37"/>
      <c r="DH1288" s="37"/>
      <c r="DI1288" s="37"/>
      <c r="DJ1288" s="37"/>
      <c r="DK1288" s="37"/>
      <c r="DL1288" s="37"/>
      <c r="DM1288" s="37"/>
      <c r="DN1288" s="37"/>
      <c r="DO1288" s="37"/>
      <c r="DP1288" s="37"/>
      <c r="DQ1288" s="37"/>
      <c r="DR1288" s="37"/>
      <c r="DS1288" s="37"/>
      <c r="DT1288" s="37"/>
      <c r="DU1288" s="37"/>
      <c r="DV1288" s="37"/>
      <c r="DW1288" s="37"/>
      <c r="DX1288" s="37"/>
      <c r="DY1288" s="37"/>
      <c r="DZ1288" s="37"/>
      <c r="EA1288" s="37"/>
      <c r="EB1288" s="37"/>
      <c r="EC1288" s="37"/>
      <c r="ED1288" s="37"/>
      <c r="EE1288" s="37"/>
      <c r="EF1288" s="37"/>
      <c r="EG1288" s="37"/>
      <c r="EH1288" s="37"/>
      <c r="EI1288" s="37"/>
      <c r="EJ1288" s="37"/>
      <c r="EK1288" s="37"/>
      <c r="EL1288" s="37"/>
      <c r="EM1288" s="37"/>
      <c r="EN1288" s="37"/>
      <c r="EO1288" s="37"/>
      <c r="EP1288" s="37"/>
      <c r="EQ1288" s="37"/>
      <c r="ER1288" s="37"/>
      <c r="ES1288" s="37"/>
      <c r="ET1288" s="37"/>
      <c r="EU1288" s="37"/>
      <c r="EV1288" s="37"/>
      <c r="EW1288" s="37"/>
      <c r="EX1288" s="37"/>
      <c r="EY1288" s="37"/>
      <c r="EZ1288" s="37"/>
      <c r="FA1288" s="37"/>
      <c r="FB1288" s="37"/>
      <c r="FC1288" s="37"/>
      <c r="FD1288" s="37"/>
      <c r="FE1288" s="37"/>
      <c r="FF1288" s="37"/>
      <c r="FG1288" s="37"/>
      <c r="FH1288" s="37"/>
      <c r="FI1288" s="37"/>
      <c r="FJ1288" s="37"/>
      <c r="FK1288" s="37"/>
      <c r="FL1288" s="37"/>
      <c r="FM1288" s="37"/>
      <c r="FN1288" s="37"/>
      <c r="FO1288" s="37"/>
      <c r="FP1288" s="37"/>
      <c r="FQ1288" s="37"/>
      <c r="FR1288" s="37"/>
      <c r="FS1288" s="37"/>
      <c r="FT1288" s="37"/>
      <c r="FU1288" s="37"/>
      <c r="FV1288" s="37"/>
      <c r="FW1288" s="37"/>
      <c r="FX1288" s="37"/>
      <c r="FY1288" s="37"/>
      <c r="FZ1288" s="37"/>
      <c r="GA1288" s="37"/>
      <c r="GB1288" s="37"/>
      <c r="GC1288" s="37"/>
      <c r="GD1288" s="37"/>
      <c r="GE1288" s="37"/>
      <c r="GF1288" s="37"/>
      <c r="GG1288" s="37"/>
      <c r="GH1288" s="37"/>
      <c r="GI1288" s="37"/>
      <c r="GJ1288" s="37"/>
      <c r="GK1288" s="37"/>
      <c r="GL1288" s="37"/>
      <c r="GM1288" s="37"/>
      <c r="GN1288" s="37"/>
      <c r="GO1288" s="37"/>
      <c r="GP1288" s="37"/>
      <c r="GQ1288" s="37"/>
      <c r="GR1288" s="37"/>
      <c r="GS1288" s="37"/>
      <c r="GT1288" s="37"/>
      <c r="GU1288" s="37"/>
      <c r="GV1288" s="37"/>
      <c r="GW1288" s="37"/>
      <c r="GX1288" s="37"/>
      <c r="GY1288" s="37"/>
      <c r="GZ1288" s="37"/>
      <c r="HA1288" s="37"/>
    </row>
    <row r="1289" spans="1:209" s="39" customFormat="1" x14ac:dyDescent="0.25">
      <c r="A1289" s="50"/>
      <c r="B1289" s="124"/>
      <c r="C1289" s="125"/>
      <c r="D1289" s="20"/>
      <c r="E1289" s="20"/>
      <c r="F1289" s="20"/>
      <c r="G1289" s="37"/>
      <c r="H1289" s="37"/>
      <c r="I1289" s="37"/>
      <c r="J1289" s="37"/>
      <c r="K1289" s="37"/>
      <c r="L1289" s="37"/>
      <c r="M1289" s="37"/>
      <c r="N1289" s="37"/>
      <c r="O1289" s="37"/>
      <c r="P1289" s="37"/>
      <c r="Q1289" s="37"/>
      <c r="R1289" s="37"/>
      <c r="S1289" s="37"/>
      <c r="T1289" s="37"/>
      <c r="U1289" s="37"/>
      <c r="V1289" s="37"/>
      <c r="W1289" s="37"/>
      <c r="X1289" s="37"/>
      <c r="Y1289" s="37"/>
      <c r="Z1289" s="37"/>
      <c r="AA1289" s="37"/>
      <c r="AB1289" s="37"/>
      <c r="AC1289" s="37"/>
      <c r="AD1289" s="37"/>
      <c r="AE1289" s="37"/>
      <c r="AF1289" s="37"/>
      <c r="AG1289" s="37"/>
      <c r="AH1289" s="37"/>
      <c r="AI1289" s="37"/>
      <c r="AJ1289" s="37"/>
      <c r="AK1289" s="37"/>
      <c r="AL1289" s="37"/>
      <c r="AM1289" s="37"/>
      <c r="AN1289" s="37"/>
      <c r="AO1289" s="37"/>
      <c r="AP1289" s="37"/>
      <c r="AQ1289" s="37"/>
      <c r="AR1289" s="37"/>
      <c r="AS1289" s="37"/>
      <c r="AT1289" s="37"/>
      <c r="AU1289" s="37"/>
      <c r="AV1289" s="37"/>
      <c r="AW1289" s="37"/>
      <c r="AX1289" s="37"/>
      <c r="AY1289" s="37"/>
      <c r="AZ1289" s="37"/>
      <c r="BA1289" s="37"/>
      <c r="BB1289" s="37"/>
      <c r="BC1289" s="37"/>
      <c r="BD1289" s="37"/>
      <c r="BE1289" s="37"/>
      <c r="BF1289" s="37"/>
      <c r="BG1289" s="37"/>
      <c r="BH1289" s="37"/>
      <c r="BI1289" s="37"/>
      <c r="BJ1289" s="37"/>
      <c r="BK1289" s="37"/>
      <c r="BL1289" s="37"/>
      <c r="BM1289" s="37"/>
      <c r="BN1289" s="37"/>
      <c r="BO1289" s="37"/>
      <c r="BP1289" s="37"/>
      <c r="BQ1289" s="37"/>
      <c r="BR1289" s="37"/>
      <c r="BS1289" s="37"/>
      <c r="BT1289" s="37"/>
      <c r="BU1289" s="37"/>
      <c r="BV1289" s="37"/>
      <c r="BW1289" s="37"/>
      <c r="BX1289" s="37"/>
      <c r="BY1289" s="37"/>
      <c r="BZ1289" s="37"/>
      <c r="CA1289" s="37"/>
      <c r="CB1289" s="37"/>
      <c r="CC1289" s="37"/>
      <c r="CD1289" s="37"/>
      <c r="CE1289" s="37"/>
      <c r="CF1289" s="37"/>
      <c r="CG1289" s="37"/>
      <c r="CH1289" s="37"/>
      <c r="CI1289" s="37"/>
      <c r="CJ1289" s="37"/>
      <c r="CK1289" s="37"/>
      <c r="CL1289" s="37"/>
      <c r="CM1289" s="37"/>
      <c r="CN1289" s="37"/>
      <c r="CO1289" s="37"/>
      <c r="CP1289" s="37"/>
      <c r="CQ1289" s="37"/>
      <c r="CR1289" s="37"/>
      <c r="CS1289" s="37"/>
      <c r="CT1289" s="37"/>
      <c r="CU1289" s="37"/>
      <c r="CV1289" s="37"/>
      <c r="CW1289" s="37"/>
      <c r="CX1289" s="37"/>
      <c r="CY1289" s="37"/>
      <c r="CZ1289" s="37"/>
      <c r="DA1289" s="37"/>
      <c r="DB1289" s="37"/>
      <c r="DC1289" s="37"/>
      <c r="DD1289" s="37"/>
      <c r="DE1289" s="37"/>
      <c r="DF1289" s="37"/>
      <c r="DG1289" s="37"/>
      <c r="DH1289" s="37"/>
      <c r="DI1289" s="37"/>
      <c r="DJ1289" s="37"/>
      <c r="DK1289" s="37"/>
      <c r="DL1289" s="37"/>
      <c r="DM1289" s="37"/>
      <c r="DN1289" s="37"/>
      <c r="DO1289" s="37"/>
      <c r="DP1289" s="37"/>
      <c r="DQ1289" s="37"/>
      <c r="DR1289" s="37"/>
      <c r="DS1289" s="37"/>
      <c r="DT1289" s="37"/>
      <c r="DU1289" s="37"/>
      <c r="DV1289" s="37"/>
      <c r="DW1289" s="37"/>
      <c r="DX1289" s="37"/>
      <c r="DY1289" s="37"/>
      <c r="DZ1289" s="37"/>
      <c r="EA1289" s="37"/>
      <c r="EB1289" s="37"/>
      <c r="EC1289" s="37"/>
      <c r="ED1289" s="37"/>
      <c r="EE1289" s="37"/>
      <c r="EF1289" s="37"/>
      <c r="EG1289" s="37"/>
      <c r="EH1289" s="37"/>
      <c r="EI1289" s="37"/>
      <c r="EJ1289" s="37"/>
      <c r="EK1289" s="37"/>
      <c r="EL1289" s="37"/>
      <c r="EM1289" s="37"/>
      <c r="EN1289" s="37"/>
      <c r="EO1289" s="37"/>
      <c r="EP1289" s="37"/>
      <c r="EQ1289" s="37"/>
      <c r="ER1289" s="37"/>
      <c r="ES1289" s="37"/>
      <c r="ET1289" s="37"/>
      <c r="EU1289" s="37"/>
      <c r="EV1289" s="37"/>
      <c r="EW1289" s="37"/>
      <c r="EX1289" s="37"/>
      <c r="EY1289" s="37"/>
      <c r="EZ1289" s="37"/>
      <c r="FA1289" s="37"/>
      <c r="FB1289" s="37"/>
      <c r="FC1289" s="37"/>
      <c r="FD1289" s="37"/>
      <c r="FE1289" s="37"/>
      <c r="FF1289" s="37"/>
      <c r="FG1289" s="37"/>
      <c r="FH1289" s="37"/>
      <c r="FI1289" s="37"/>
      <c r="FJ1289" s="37"/>
      <c r="FK1289" s="37"/>
      <c r="FL1289" s="37"/>
      <c r="FM1289" s="37"/>
      <c r="FN1289" s="37"/>
      <c r="FO1289" s="37"/>
      <c r="FP1289" s="37"/>
      <c r="FQ1289" s="37"/>
      <c r="FR1289" s="37"/>
      <c r="FS1289" s="37"/>
      <c r="FT1289" s="37"/>
      <c r="FU1289" s="37"/>
      <c r="FV1289" s="37"/>
      <c r="FW1289" s="37"/>
      <c r="FX1289" s="37"/>
      <c r="FY1289" s="37"/>
      <c r="FZ1289" s="37"/>
      <c r="GA1289" s="37"/>
      <c r="GB1289" s="37"/>
      <c r="GC1289" s="37"/>
      <c r="GD1289" s="37"/>
      <c r="GE1289" s="37"/>
      <c r="GF1289" s="37"/>
      <c r="GG1289" s="37"/>
      <c r="GH1289" s="37"/>
      <c r="GI1289" s="37"/>
      <c r="GJ1289" s="37"/>
      <c r="GK1289" s="37"/>
      <c r="GL1289" s="37"/>
      <c r="GM1289" s="37"/>
      <c r="GN1289" s="37"/>
      <c r="GO1289" s="37"/>
      <c r="GP1289" s="37"/>
      <c r="GQ1289" s="37"/>
      <c r="GR1289" s="37"/>
      <c r="GS1289" s="37"/>
      <c r="GT1289" s="37"/>
      <c r="GU1289" s="37"/>
      <c r="GV1289" s="37"/>
      <c r="GW1289" s="37"/>
      <c r="GX1289" s="37"/>
      <c r="GY1289" s="37"/>
      <c r="GZ1289" s="37"/>
      <c r="HA1289" s="37"/>
    </row>
    <row r="1290" spans="1:209" s="39" customFormat="1" x14ac:dyDescent="0.25">
      <c r="A1290" s="50"/>
      <c r="B1290" s="124"/>
      <c r="C1290" s="125"/>
      <c r="D1290" s="20"/>
      <c r="E1290" s="20"/>
      <c r="F1290" s="20"/>
      <c r="G1290" s="37"/>
      <c r="H1290" s="37"/>
      <c r="I1290" s="37"/>
      <c r="J1290" s="37"/>
      <c r="K1290" s="37"/>
      <c r="L1290" s="37"/>
      <c r="M1290" s="37"/>
      <c r="N1290" s="37"/>
      <c r="O1290" s="37"/>
      <c r="P1290" s="37"/>
      <c r="Q1290" s="37"/>
      <c r="R1290" s="37"/>
      <c r="S1290" s="37"/>
      <c r="T1290" s="37"/>
      <c r="U1290" s="37"/>
      <c r="V1290" s="37"/>
      <c r="W1290" s="37"/>
      <c r="X1290" s="37"/>
      <c r="Y1290" s="37"/>
      <c r="Z1290" s="37"/>
      <c r="AA1290" s="37"/>
      <c r="AB1290" s="37"/>
      <c r="AC1290" s="37"/>
      <c r="AD1290" s="37"/>
      <c r="AE1290" s="37"/>
      <c r="AF1290" s="37"/>
      <c r="AG1290" s="37"/>
      <c r="AH1290" s="37"/>
      <c r="AI1290" s="37"/>
      <c r="AJ1290" s="37"/>
      <c r="AK1290" s="37"/>
      <c r="AL1290" s="37"/>
      <c r="AM1290" s="37"/>
      <c r="AN1290" s="37"/>
      <c r="AO1290" s="37"/>
      <c r="AP1290" s="37"/>
      <c r="AQ1290" s="37"/>
      <c r="AR1290" s="37"/>
      <c r="AS1290" s="37"/>
      <c r="AT1290" s="37"/>
      <c r="AU1290" s="37"/>
      <c r="AV1290" s="37"/>
      <c r="AW1290" s="37"/>
      <c r="AX1290" s="37"/>
      <c r="AY1290" s="37"/>
      <c r="AZ1290" s="37"/>
      <c r="BA1290" s="37"/>
      <c r="BB1290" s="37"/>
      <c r="BC1290" s="37"/>
      <c r="BD1290" s="37"/>
      <c r="BE1290" s="37"/>
      <c r="BF1290" s="37"/>
      <c r="BG1290" s="37"/>
      <c r="BH1290" s="37"/>
      <c r="BI1290" s="37"/>
      <c r="BJ1290" s="37"/>
      <c r="BK1290" s="37"/>
      <c r="BL1290" s="37"/>
      <c r="BM1290" s="37"/>
      <c r="BN1290" s="37"/>
      <c r="BO1290" s="37"/>
      <c r="BP1290" s="37"/>
      <c r="BQ1290" s="37"/>
      <c r="BR1290" s="37"/>
      <c r="BS1290" s="37"/>
      <c r="BT1290" s="37"/>
      <c r="BU1290" s="37"/>
      <c r="BV1290" s="37"/>
      <c r="BW1290" s="37"/>
      <c r="BX1290" s="37"/>
      <c r="BY1290" s="37"/>
      <c r="BZ1290" s="37"/>
      <c r="CA1290" s="37"/>
      <c r="CB1290" s="37"/>
      <c r="CC1290" s="37"/>
      <c r="CD1290" s="37"/>
      <c r="CE1290" s="37"/>
      <c r="CF1290" s="37"/>
      <c r="CG1290" s="37"/>
      <c r="CH1290" s="37"/>
      <c r="CI1290" s="37"/>
      <c r="CJ1290" s="37"/>
      <c r="CK1290" s="37"/>
      <c r="CL1290" s="37"/>
      <c r="CM1290" s="37"/>
      <c r="CN1290" s="37"/>
      <c r="CO1290" s="37"/>
      <c r="CP1290" s="37"/>
      <c r="CQ1290" s="37"/>
      <c r="CR1290" s="37"/>
      <c r="CS1290" s="37"/>
      <c r="CT1290" s="37"/>
      <c r="CU1290" s="37"/>
      <c r="CV1290" s="37"/>
      <c r="CW1290" s="37"/>
      <c r="CX1290" s="37"/>
      <c r="CY1290" s="37"/>
      <c r="CZ1290" s="37"/>
      <c r="DA1290" s="37"/>
      <c r="DB1290" s="37"/>
      <c r="DC1290" s="37"/>
      <c r="DD1290" s="37"/>
      <c r="DE1290" s="37"/>
      <c r="DF1290" s="37"/>
      <c r="DG1290" s="37"/>
      <c r="DH1290" s="37"/>
      <c r="DI1290" s="37"/>
      <c r="DJ1290" s="37"/>
      <c r="DK1290" s="37"/>
      <c r="DL1290" s="37"/>
      <c r="DM1290" s="37"/>
      <c r="DN1290" s="37"/>
      <c r="DO1290" s="37"/>
      <c r="DP1290" s="37"/>
      <c r="DQ1290" s="37"/>
      <c r="DR1290" s="37"/>
      <c r="DS1290" s="37"/>
      <c r="DT1290" s="37"/>
      <c r="DU1290" s="37"/>
      <c r="DV1290" s="37"/>
      <c r="DW1290" s="37"/>
      <c r="DX1290" s="37"/>
      <c r="DY1290" s="37"/>
      <c r="DZ1290" s="37"/>
      <c r="EA1290" s="37"/>
      <c r="EB1290" s="37"/>
      <c r="EC1290" s="37"/>
      <c r="ED1290" s="37"/>
      <c r="EE1290" s="37"/>
      <c r="EF1290" s="37"/>
      <c r="EG1290" s="37"/>
      <c r="EH1290" s="37"/>
      <c r="EI1290" s="37"/>
      <c r="EJ1290" s="37"/>
      <c r="EK1290" s="37"/>
      <c r="EL1290" s="37"/>
      <c r="EM1290" s="37"/>
      <c r="EN1290" s="37"/>
      <c r="EO1290" s="37"/>
      <c r="EP1290" s="37"/>
      <c r="EQ1290" s="37"/>
      <c r="ER1290" s="37"/>
      <c r="ES1290" s="37"/>
      <c r="ET1290" s="37"/>
      <c r="EU1290" s="37"/>
      <c r="EV1290" s="37"/>
      <c r="EW1290" s="37"/>
      <c r="EX1290" s="37"/>
      <c r="EY1290" s="37"/>
      <c r="EZ1290" s="37"/>
      <c r="FA1290" s="37"/>
      <c r="FB1290" s="37"/>
      <c r="FC1290" s="37"/>
      <c r="FD1290" s="37"/>
      <c r="FE1290" s="37"/>
      <c r="FF1290" s="37"/>
      <c r="FG1290" s="37"/>
      <c r="FH1290" s="37"/>
      <c r="FI1290" s="37"/>
      <c r="FJ1290" s="37"/>
      <c r="FK1290" s="37"/>
      <c r="FL1290" s="37"/>
      <c r="FM1290" s="37"/>
      <c r="FN1290" s="37"/>
      <c r="FO1290" s="37"/>
      <c r="FP1290" s="37"/>
      <c r="FQ1290" s="37"/>
      <c r="FR1290" s="37"/>
      <c r="FS1290" s="37"/>
      <c r="FT1290" s="37"/>
      <c r="FU1290" s="37"/>
      <c r="FV1290" s="37"/>
      <c r="FW1290" s="37"/>
      <c r="FX1290" s="37"/>
      <c r="FY1290" s="37"/>
      <c r="FZ1290" s="37"/>
      <c r="GA1290" s="37"/>
      <c r="GB1290" s="37"/>
      <c r="GC1290" s="37"/>
      <c r="GD1290" s="37"/>
      <c r="GE1290" s="37"/>
      <c r="GF1290" s="37"/>
      <c r="GG1290" s="37"/>
      <c r="GH1290" s="37"/>
      <c r="GI1290" s="37"/>
      <c r="GJ1290" s="37"/>
      <c r="GK1290" s="37"/>
      <c r="GL1290" s="37"/>
      <c r="GM1290" s="37"/>
      <c r="GN1290" s="37"/>
      <c r="GO1290" s="37"/>
      <c r="GP1290" s="37"/>
      <c r="GQ1290" s="37"/>
      <c r="GR1290" s="37"/>
      <c r="GS1290" s="37"/>
      <c r="GT1290" s="37"/>
      <c r="GU1290" s="37"/>
      <c r="GV1290" s="37"/>
      <c r="GW1290" s="37"/>
      <c r="GX1290" s="37"/>
      <c r="GY1290" s="37"/>
      <c r="GZ1290" s="37"/>
      <c r="HA1290" s="37"/>
    </row>
    <row r="1291" spans="1:209" s="39" customFormat="1" x14ac:dyDescent="0.25">
      <c r="A1291" s="50"/>
      <c r="B1291" s="124"/>
      <c r="C1291" s="125"/>
      <c r="D1291" s="20"/>
      <c r="E1291" s="20"/>
      <c r="F1291" s="20"/>
      <c r="G1291" s="37"/>
      <c r="H1291" s="37"/>
      <c r="I1291" s="37"/>
      <c r="J1291" s="37"/>
      <c r="K1291" s="37"/>
      <c r="L1291" s="37"/>
      <c r="M1291" s="37"/>
      <c r="N1291" s="37"/>
      <c r="O1291" s="37"/>
      <c r="P1291" s="37"/>
      <c r="Q1291" s="37"/>
      <c r="R1291" s="37"/>
      <c r="S1291" s="37"/>
      <c r="T1291" s="37"/>
      <c r="U1291" s="37"/>
      <c r="V1291" s="37"/>
      <c r="W1291" s="37"/>
      <c r="X1291" s="37"/>
      <c r="Y1291" s="37"/>
      <c r="Z1291" s="37"/>
      <c r="AA1291" s="37"/>
      <c r="AB1291" s="37"/>
      <c r="AC1291" s="37"/>
      <c r="AD1291" s="37"/>
      <c r="AE1291" s="37"/>
      <c r="AF1291" s="37"/>
      <c r="AG1291" s="37"/>
      <c r="AH1291" s="37"/>
      <c r="AI1291" s="37"/>
      <c r="AJ1291" s="37"/>
      <c r="AK1291" s="37"/>
      <c r="AL1291" s="37"/>
      <c r="AM1291" s="37"/>
      <c r="AN1291" s="37"/>
      <c r="AO1291" s="37"/>
      <c r="AP1291" s="37"/>
      <c r="AQ1291" s="37"/>
      <c r="AR1291" s="37"/>
      <c r="AS1291" s="37"/>
      <c r="AT1291" s="37"/>
      <c r="AU1291" s="37"/>
      <c r="AV1291" s="37"/>
      <c r="AW1291" s="37"/>
      <c r="AX1291" s="37"/>
      <c r="AY1291" s="37"/>
      <c r="AZ1291" s="37"/>
      <c r="BA1291" s="37"/>
      <c r="BB1291" s="37"/>
      <c r="BC1291" s="37"/>
      <c r="BD1291" s="37"/>
      <c r="BE1291" s="37"/>
      <c r="BF1291" s="37"/>
      <c r="BG1291" s="37"/>
      <c r="BH1291" s="37"/>
      <c r="BI1291" s="37"/>
      <c r="BJ1291" s="37"/>
      <c r="BK1291" s="37"/>
      <c r="BL1291" s="37"/>
      <c r="BM1291" s="37"/>
      <c r="BN1291" s="37"/>
      <c r="BO1291" s="37"/>
      <c r="BP1291" s="37"/>
      <c r="BQ1291" s="37"/>
      <c r="BR1291" s="37"/>
      <c r="BS1291" s="37"/>
      <c r="BT1291" s="37"/>
      <c r="BU1291" s="37"/>
      <c r="BV1291" s="37"/>
      <c r="BW1291" s="37"/>
      <c r="BX1291" s="37"/>
      <c r="BY1291" s="37"/>
      <c r="BZ1291" s="37"/>
      <c r="CA1291" s="37"/>
      <c r="CB1291" s="37"/>
      <c r="CC1291" s="37"/>
      <c r="CD1291" s="37"/>
      <c r="CE1291" s="37"/>
      <c r="CF1291" s="37"/>
      <c r="CG1291" s="37"/>
      <c r="CH1291" s="37"/>
      <c r="CI1291" s="37"/>
      <c r="CJ1291" s="37"/>
      <c r="CK1291" s="37"/>
      <c r="CL1291" s="37"/>
      <c r="CM1291" s="37"/>
      <c r="CN1291" s="37"/>
      <c r="CO1291" s="37"/>
      <c r="CP1291" s="37"/>
      <c r="CQ1291" s="37"/>
      <c r="CR1291" s="37"/>
      <c r="CS1291" s="37"/>
      <c r="CT1291" s="37"/>
      <c r="CU1291" s="37"/>
      <c r="CV1291" s="37"/>
      <c r="CW1291" s="37"/>
      <c r="CX1291" s="37"/>
      <c r="CY1291" s="37"/>
      <c r="CZ1291" s="37"/>
      <c r="DA1291" s="37"/>
      <c r="DB1291" s="37"/>
      <c r="DC1291" s="37"/>
      <c r="DD1291" s="37"/>
      <c r="DE1291" s="37"/>
      <c r="DF1291" s="37"/>
      <c r="DG1291" s="37"/>
      <c r="DH1291" s="37"/>
      <c r="DI1291" s="37"/>
      <c r="DJ1291" s="37"/>
      <c r="DK1291" s="37"/>
      <c r="DL1291" s="37"/>
      <c r="DM1291" s="37"/>
      <c r="DN1291" s="37"/>
      <c r="DO1291" s="37"/>
      <c r="DP1291" s="37"/>
      <c r="DQ1291" s="37"/>
      <c r="DR1291" s="37"/>
      <c r="DS1291" s="37"/>
      <c r="DT1291" s="37"/>
      <c r="DU1291" s="37"/>
      <c r="DV1291" s="37"/>
      <c r="DW1291" s="37"/>
      <c r="DX1291" s="37"/>
      <c r="DY1291" s="37"/>
      <c r="DZ1291" s="37"/>
      <c r="EA1291" s="37"/>
      <c r="EB1291" s="37"/>
      <c r="EC1291" s="37"/>
      <c r="ED1291" s="37"/>
      <c r="EE1291" s="37"/>
      <c r="EF1291" s="37"/>
      <c r="EG1291" s="37"/>
      <c r="EH1291" s="37"/>
      <c r="EI1291" s="37"/>
      <c r="EJ1291" s="37"/>
      <c r="EK1291" s="37"/>
      <c r="EL1291" s="37"/>
      <c r="EM1291" s="37"/>
      <c r="EN1291" s="37"/>
      <c r="EO1291" s="37"/>
      <c r="EP1291" s="37"/>
      <c r="EQ1291" s="37"/>
      <c r="ER1291" s="37"/>
      <c r="ES1291" s="37"/>
      <c r="ET1291" s="37"/>
      <c r="EU1291" s="37"/>
      <c r="EV1291" s="37"/>
      <c r="EW1291" s="37"/>
      <c r="EX1291" s="37"/>
      <c r="EY1291" s="37"/>
      <c r="EZ1291" s="37"/>
      <c r="FA1291" s="37"/>
      <c r="FB1291" s="37"/>
      <c r="FC1291" s="37"/>
      <c r="FD1291" s="37"/>
      <c r="FE1291" s="37"/>
      <c r="FF1291" s="37"/>
      <c r="FG1291" s="37"/>
      <c r="FH1291" s="37"/>
      <c r="FI1291" s="37"/>
      <c r="FJ1291" s="37"/>
      <c r="FK1291" s="37"/>
      <c r="FL1291" s="37"/>
      <c r="FM1291" s="37"/>
      <c r="FN1291" s="37"/>
      <c r="FO1291" s="37"/>
      <c r="FP1291" s="37"/>
      <c r="FQ1291" s="37"/>
      <c r="FR1291" s="37"/>
      <c r="FS1291" s="37"/>
      <c r="FT1291" s="37"/>
      <c r="FU1291" s="37"/>
      <c r="FV1291" s="37"/>
      <c r="FW1291" s="37"/>
      <c r="FX1291" s="37"/>
      <c r="FY1291" s="37"/>
      <c r="FZ1291" s="37"/>
      <c r="GA1291" s="37"/>
      <c r="GB1291" s="37"/>
      <c r="GC1291" s="37"/>
      <c r="GD1291" s="37"/>
      <c r="GE1291" s="37"/>
      <c r="GF1291" s="37"/>
      <c r="GG1291" s="37"/>
      <c r="GH1291" s="37"/>
      <c r="GI1291" s="37"/>
      <c r="GJ1291" s="37"/>
      <c r="GK1291" s="37"/>
      <c r="GL1291" s="37"/>
      <c r="GM1291" s="37"/>
      <c r="GN1291" s="37"/>
      <c r="GO1291" s="37"/>
      <c r="GP1291" s="37"/>
      <c r="GQ1291" s="37"/>
      <c r="GR1291" s="37"/>
      <c r="GS1291" s="37"/>
      <c r="GT1291" s="37"/>
      <c r="GU1291" s="37"/>
      <c r="GV1291" s="37"/>
      <c r="GW1291" s="37"/>
      <c r="GX1291" s="37"/>
      <c r="GY1291" s="37"/>
      <c r="GZ1291" s="37"/>
      <c r="HA1291" s="37"/>
    </row>
    <row r="1292" spans="1:209" s="39" customFormat="1" x14ac:dyDescent="0.25">
      <c r="A1292" s="50"/>
      <c r="B1292" s="124"/>
      <c r="C1292" s="125"/>
      <c r="D1292" s="20"/>
      <c r="E1292" s="20"/>
      <c r="F1292" s="20"/>
      <c r="G1292" s="37"/>
      <c r="H1292" s="37"/>
      <c r="I1292" s="37"/>
      <c r="J1292" s="37"/>
      <c r="K1292" s="37"/>
      <c r="L1292" s="37"/>
      <c r="M1292" s="37"/>
      <c r="N1292" s="37"/>
      <c r="O1292" s="37"/>
      <c r="P1292" s="37"/>
      <c r="Q1292" s="37"/>
      <c r="R1292" s="37"/>
      <c r="S1292" s="37"/>
      <c r="T1292" s="37"/>
      <c r="U1292" s="37"/>
      <c r="V1292" s="37"/>
      <c r="W1292" s="37"/>
      <c r="X1292" s="37"/>
      <c r="Y1292" s="37"/>
      <c r="Z1292" s="37"/>
      <c r="AA1292" s="37"/>
      <c r="AB1292" s="37"/>
      <c r="AC1292" s="37"/>
      <c r="AD1292" s="37"/>
      <c r="AE1292" s="37"/>
      <c r="AF1292" s="37"/>
      <c r="AG1292" s="37"/>
      <c r="AH1292" s="37"/>
      <c r="AI1292" s="37"/>
      <c r="AJ1292" s="37"/>
      <c r="AK1292" s="37"/>
      <c r="AL1292" s="37"/>
      <c r="AM1292" s="37"/>
      <c r="AN1292" s="37"/>
      <c r="AO1292" s="37"/>
      <c r="AP1292" s="37"/>
      <c r="AQ1292" s="37"/>
      <c r="AR1292" s="37"/>
      <c r="AS1292" s="37"/>
      <c r="AT1292" s="37"/>
      <c r="AU1292" s="37"/>
      <c r="AV1292" s="37"/>
      <c r="AW1292" s="37"/>
      <c r="AX1292" s="37"/>
      <c r="AY1292" s="37"/>
      <c r="AZ1292" s="37"/>
      <c r="BA1292" s="37"/>
      <c r="BB1292" s="37"/>
      <c r="BC1292" s="37"/>
      <c r="BD1292" s="37"/>
      <c r="BE1292" s="37"/>
      <c r="BF1292" s="37"/>
      <c r="BG1292" s="37"/>
      <c r="BH1292" s="37"/>
      <c r="BI1292" s="37"/>
      <c r="BJ1292" s="37"/>
      <c r="BK1292" s="37"/>
      <c r="BL1292" s="37"/>
      <c r="BM1292" s="37"/>
      <c r="BN1292" s="37"/>
      <c r="BO1292" s="37"/>
      <c r="BP1292" s="37"/>
      <c r="BQ1292" s="37"/>
      <c r="BR1292" s="37"/>
      <c r="BS1292" s="37"/>
      <c r="BT1292" s="37"/>
      <c r="BU1292" s="37"/>
      <c r="BV1292" s="37"/>
      <c r="BW1292" s="37"/>
      <c r="BX1292" s="37"/>
      <c r="BY1292" s="37"/>
      <c r="BZ1292" s="37"/>
      <c r="CA1292" s="37"/>
      <c r="CB1292" s="37"/>
      <c r="CC1292" s="37"/>
      <c r="CD1292" s="37"/>
      <c r="CE1292" s="37"/>
      <c r="CF1292" s="37"/>
      <c r="CG1292" s="37"/>
      <c r="CH1292" s="37"/>
      <c r="CI1292" s="37"/>
      <c r="CJ1292" s="37"/>
      <c r="CK1292" s="37"/>
      <c r="CL1292" s="37"/>
      <c r="CM1292" s="37"/>
      <c r="CN1292" s="37"/>
      <c r="CO1292" s="37"/>
      <c r="CP1292" s="37"/>
      <c r="CQ1292" s="37"/>
      <c r="CR1292" s="37"/>
      <c r="CS1292" s="37"/>
      <c r="CT1292" s="37"/>
      <c r="CU1292" s="37"/>
      <c r="CV1292" s="37"/>
      <c r="CW1292" s="37"/>
      <c r="CX1292" s="37"/>
      <c r="CY1292" s="37"/>
      <c r="CZ1292" s="37"/>
      <c r="DA1292" s="37"/>
      <c r="DB1292" s="37"/>
      <c r="DC1292" s="37"/>
      <c r="DD1292" s="37"/>
      <c r="DE1292" s="37"/>
      <c r="DF1292" s="37"/>
      <c r="DG1292" s="37"/>
      <c r="DH1292" s="37"/>
      <c r="DI1292" s="37"/>
      <c r="DJ1292" s="37"/>
      <c r="DK1292" s="37"/>
      <c r="DL1292" s="37"/>
      <c r="DM1292" s="37"/>
      <c r="DN1292" s="37"/>
      <c r="DO1292" s="37"/>
      <c r="DP1292" s="37"/>
      <c r="DQ1292" s="37"/>
      <c r="DR1292" s="37"/>
      <c r="DS1292" s="37"/>
      <c r="DT1292" s="37"/>
      <c r="DU1292" s="37"/>
      <c r="DV1292" s="37"/>
      <c r="DW1292" s="37"/>
      <c r="DX1292" s="37"/>
      <c r="DY1292" s="37"/>
      <c r="DZ1292" s="37"/>
      <c r="EA1292" s="37"/>
      <c r="EB1292" s="37"/>
      <c r="EC1292" s="37"/>
      <c r="ED1292" s="37"/>
      <c r="EE1292" s="37"/>
      <c r="EF1292" s="37"/>
      <c r="EG1292" s="37"/>
      <c r="EH1292" s="37"/>
      <c r="EI1292" s="37"/>
      <c r="EJ1292" s="37"/>
      <c r="EK1292" s="37"/>
      <c r="EL1292" s="37"/>
      <c r="EM1292" s="37"/>
      <c r="EN1292" s="37"/>
      <c r="EO1292" s="37"/>
      <c r="EP1292" s="37"/>
      <c r="EQ1292" s="37"/>
      <c r="ER1292" s="37"/>
      <c r="ES1292" s="37"/>
      <c r="ET1292" s="37"/>
      <c r="EU1292" s="37"/>
      <c r="EV1292" s="37"/>
      <c r="EW1292" s="37"/>
      <c r="EX1292" s="37"/>
      <c r="EY1292" s="37"/>
      <c r="EZ1292" s="37"/>
      <c r="FA1292" s="37"/>
      <c r="FB1292" s="37"/>
      <c r="FC1292" s="37"/>
      <c r="FD1292" s="37"/>
      <c r="FE1292" s="37"/>
      <c r="FF1292" s="37"/>
      <c r="FG1292" s="37"/>
      <c r="FH1292" s="37"/>
      <c r="FI1292" s="37"/>
      <c r="FJ1292" s="37"/>
      <c r="FK1292" s="37"/>
      <c r="FL1292" s="37"/>
      <c r="FM1292" s="37"/>
      <c r="FN1292" s="37"/>
      <c r="FO1292" s="37"/>
      <c r="FP1292" s="37"/>
      <c r="FQ1292" s="37"/>
      <c r="FR1292" s="37"/>
      <c r="FS1292" s="37"/>
      <c r="FT1292" s="37"/>
      <c r="FU1292" s="37"/>
      <c r="FV1292" s="37"/>
      <c r="FW1292" s="37"/>
      <c r="FX1292" s="37"/>
      <c r="FY1292" s="37"/>
      <c r="FZ1292" s="37"/>
      <c r="GA1292" s="37"/>
      <c r="GB1292" s="37"/>
      <c r="GC1292" s="37"/>
      <c r="GD1292" s="37"/>
      <c r="GE1292" s="37"/>
      <c r="GF1292" s="37"/>
      <c r="GG1292" s="37"/>
      <c r="GH1292" s="37"/>
      <c r="GI1292" s="37"/>
      <c r="GJ1292" s="37"/>
      <c r="GK1292" s="37"/>
      <c r="GL1292" s="37"/>
      <c r="GM1292" s="37"/>
      <c r="GN1292" s="37"/>
      <c r="GO1292" s="37"/>
      <c r="GP1292" s="37"/>
      <c r="GQ1292" s="37"/>
      <c r="GR1292" s="37"/>
      <c r="GS1292" s="37"/>
      <c r="GT1292" s="37"/>
      <c r="GU1292" s="37"/>
      <c r="GV1292" s="37"/>
      <c r="GW1292" s="37"/>
      <c r="GX1292" s="37"/>
      <c r="GY1292" s="37"/>
      <c r="GZ1292" s="37"/>
      <c r="HA1292" s="37"/>
    </row>
    <row r="1293" spans="1:209" s="39" customFormat="1" x14ac:dyDescent="0.25">
      <c r="A1293" s="50"/>
      <c r="B1293" s="124"/>
      <c r="C1293" s="125"/>
      <c r="D1293" s="20"/>
      <c r="E1293" s="20"/>
      <c r="F1293" s="20"/>
      <c r="G1293" s="37"/>
      <c r="H1293" s="37"/>
      <c r="I1293" s="37"/>
      <c r="J1293" s="37"/>
      <c r="K1293" s="37"/>
      <c r="L1293" s="37"/>
      <c r="M1293" s="37"/>
      <c r="N1293" s="37"/>
      <c r="O1293" s="37"/>
      <c r="P1293" s="37"/>
      <c r="Q1293" s="37"/>
      <c r="R1293" s="37"/>
      <c r="S1293" s="37"/>
      <c r="T1293" s="37"/>
      <c r="U1293" s="37"/>
      <c r="V1293" s="37"/>
      <c r="W1293" s="37"/>
      <c r="X1293" s="37"/>
      <c r="Y1293" s="37"/>
      <c r="Z1293" s="37"/>
      <c r="AA1293" s="37"/>
      <c r="AB1293" s="37"/>
      <c r="AC1293" s="37"/>
      <c r="AD1293" s="37"/>
      <c r="AE1293" s="37"/>
      <c r="AF1293" s="37"/>
      <c r="AG1293" s="37"/>
      <c r="AH1293" s="37"/>
      <c r="AI1293" s="37"/>
      <c r="AJ1293" s="37"/>
      <c r="AK1293" s="37"/>
      <c r="AL1293" s="37"/>
      <c r="AM1293" s="37"/>
      <c r="AN1293" s="37"/>
      <c r="AO1293" s="37"/>
      <c r="AP1293" s="37"/>
      <c r="AQ1293" s="37"/>
      <c r="AR1293" s="37"/>
      <c r="AS1293" s="37"/>
      <c r="AT1293" s="37"/>
      <c r="AU1293" s="37"/>
      <c r="AV1293" s="37"/>
      <c r="AW1293" s="37"/>
      <c r="AX1293" s="37"/>
      <c r="AY1293" s="37"/>
      <c r="AZ1293" s="37"/>
      <c r="BA1293" s="37"/>
      <c r="BB1293" s="37"/>
      <c r="BC1293" s="37"/>
      <c r="BD1293" s="37"/>
      <c r="BE1293" s="37"/>
      <c r="BF1293" s="37"/>
      <c r="BG1293" s="37"/>
      <c r="BH1293" s="37"/>
      <c r="BI1293" s="37"/>
      <c r="BJ1293" s="37"/>
      <c r="BK1293" s="37"/>
      <c r="BL1293" s="37"/>
      <c r="BM1293" s="37"/>
      <c r="BN1293" s="37"/>
      <c r="BO1293" s="37"/>
      <c r="BP1293" s="37"/>
      <c r="BQ1293" s="37"/>
      <c r="BR1293" s="37"/>
      <c r="BS1293" s="37"/>
      <c r="BT1293" s="37"/>
      <c r="BU1293" s="37"/>
      <c r="BV1293" s="37"/>
      <c r="BW1293" s="37"/>
      <c r="BX1293" s="37"/>
      <c r="BY1293" s="37"/>
      <c r="BZ1293" s="37"/>
      <c r="CA1293" s="37"/>
      <c r="CB1293" s="37"/>
      <c r="CC1293" s="37"/>
      <c r="CD1293" s="37"/>
      <c r="CE1293" s="37"/>
      <c r="CF1293" s="37"/>
      <c r="CG1293" s="37"/>
      <c r="CH1293" s="37"/>
      <c r="CI1293" s="37"/>
      <c r="CJ1293" s="37"/>
      <c r="CK1293" s="37"/>
      <c r="CL1293" s="37"/>
      <c r="CM1293" s="37"/>
      <c r="CN1293" s="37"/>
      <c r="CO1293" s="37"/>
      <c r="CP1293" s="37"/>
      <c r="CQ1293" s="37"/>
      <c r="CR1293" s="37"/>
      <c r="CS1293" s="37"/>
      <c r="CT1293" s="37"/>
      <c r="CU1293" s="37"/>
      <c r="CV1293" s="37"/>
      <c r="CW1293" s="37"/>
      <c r="CX1293" s="37"/>
      <c r="CY1293" s="37"/>
      <c r="CZ1293" s="37"/>
      <c r="DA1293" s="37"/>
      <c r="DB1293" s="37"/>
      <c r="DC1293" s="37"/>
      <c r="DD1293" s="37"/>
      <c r="DE1293" s="37"/>
      <c r="DF1293" s="37"/>
      <c r="DG1293" s="37"/>
      <c r="DH1293" s="37"/>
      <c r="DI1293" s="37"/>
      <c r="DJ1293" s="37"/>
      <c r="DK1293" s="37"/>
      <c r="DL1293" s="37"/>
      <c r="DM1293" s="37"/>
      <c r="DN1293" s="37"/>
      <c r="DO1293" s="37"/>
      <c r="DP1293" s="37"/>
      <c r="DQ1293" s="37"/>
      <c r="DR1293" s="37"/>
      <c r="DS1293" s="37"/>
      <c r="DT1293" s="37"/>
      <c r="DU1293" s="37"/>
      <c r="DV1293" s="37"/>
      <c r="DW1293" s="37"/>
      <c r="DX1293" s="37"/>
      <c r="DY1293" s="37"/>
      <c r="DZ1293" s="37"/>
      <c r="EA1293" s="37"/>
      <c r="EB1293" s="37"/>
      <c r="EC1293" s="37"/>
      <c r="ED1293" s="37"/>
      <c r="EE1293" s="37"/>
      <c r="EF1293" s="37"/>
      <c r="EG1293" s="37"/>
      <c r="EH1293" s="37"/>
      <c r="EI1293" s="37"/>
      <c r="EJ1293" s="37"/>
      <c r="EK1293" s="37"/>
      <c r="EL1293" s="37"/>
      <c r="EM1293" s="37"/>
      <c r="EN1293" s="37"/>
      <c r="EO1293" s="37"/>
      <c r="EP1293" s="37"/>
      <c r="EQ1293" s="37"/>
      <c r="ER1293" s="37"/>
      <c r="ES1293" s="37"/>
      <c r="ET1293" s="37"/>
      <c r="EU1293" s="37"/>
      <c r="EV1293" s="37"/>
      <c r="EW1293" s="37"/>
      <c r="EX1293" s="37"/>
      <c r="EY1293" s="37"/>
      <c r="EZ1293" s="37"/>
      <c r="FA1293" s="37"/>
      <c r="FB1293" s="37"/>
      <c r="FC1293" s="37"/>
      <c r="FD1293" s="37"/>
      <c r="FE1293" s="37"/>
      <c r="FF1293" s="37"/>
      <c r="FG1293" s="37"/>
      <c r="FH1293" s="37"/>
      <c r="FI1293" s="37"/>
      <c r="FJ1293" s="37"/>
      <c r="FK1293" s="37"/>
      <c r="FL1293" s="37"/>
      <c r="FM1293" s="37"/>
      <c r="FN1293" s="37"/>
      <c r="FO1293" s="37"/>
      <c r="FP1293" s="37"/>
      <c r="FQ1293" s="37"/>
      <c r="FR1293" s="37"/>
      <c r="FS1293" s="37"/>
      <c r="FT1293" s="37"/>
      <c r="FU1293" s="37"/>
      <c r="FV1293" s="37"/>
      <c r="FW1293" s="37"/>
      <c r="FX1293" s="37"/>
      <c r="FY1293" s="37"/>
      <c r="FZ1293" s="37"/>
      <c r="GA1293" s="37"/>
      <c r="GB1293" s="37"/>
      <c r="GC1293" s="37"/>
      <c r="GD1293" s="37"/>
      <c r="GE1293" s="37"/>
      <c r="GF1293" s="37"/>
      <c r="GG1293" s="37"/>
      <c r="GH1293" s="37"/>
      <c r="GI1293" s="37"/>
      <c r="GJ1293" s="37"/>
      <c r="GK1293" s="37"/>
      <c r="GL1293" s="37"/>
      <c r="GM1293" s="37"/>
      <c r="GN1293" s="37"/>
      <c r="GO1293" s="37"/>
      <c r="GP1293" s="37"/>
      <c r="GQ1293" s="37"/>
      <c r="GR1293" s="37"/>
      <c r="GS1293" s="37"/>
      <c r="GT1293" s="37"/>
      <c r="GU1293" s="37"/>
      <c r="GV1293" s="37"/>
      <c r="GW1293" s="37"/>
      <c r="GX1293" s="37"/>
      <c r="GY1293" s="37"/>
      <c r="GZ1293" s="37"/>
      <c r="HA1293" s="37"/>
    </row>
    <row r="1294" spans="1:209" s="39" customFormat="1" x14ac:dyDescent="0.25">
      <c r="A1294" s="50"/>
      <c r="B1294" s="124"/>
      <c r="C1294" s="125"/>
      <c r="D1294" s="20"/>
      <c r="E1294" s="20"/>
      <c r="F1294" s="20"/>
      <c r="G1294" s="37"/>
      <c r="H1294" s="37"/>
      <c r="I1294" s="37"/>
      <c r="J1294" s="37"/>
      <c r="K1294" s="37"/>
      <c r="L1294" s="37"/>
      <c r="M1294" s="37"/>
      <c r="N1294" s="37"/>
      <c r="O1294" s="37"/>
      <c r="P1294" s="37"/>
      <c r="Q1294" s="37"/>
      <c r="R1294" s="37"/>
      <c r="S1294" s="37"/>
      <c r="T1294" s="37"/>
      <c r="U1294" s="37"/>
      <c r="V1294" s="37"/>
      <c r="W1294" s="37"/>
      <c r="X1294" s="37"/>
      <c r="Y1294" s="37"/>
      <c r="Z1294" s="37"/>
      <c r="AA1294" s="37"/>
      <c r="AB1294" s="37"/>
      <c r="AC1294" s="37"/>
      <c r="AD1294" s="37"/>
      <c r="AE1294" s="37"/>
      <c r="AF1294" s="37"/>
      <c r="AG1294" s="37"/>
      <c r="AH1294" s="37"/>
      <c r="AI1294" s="37"/>
      <c r="AJ1294" s="37"/>
      <c r="AK1294" s="37"/>
      <c r="AL1294" s="37"/>
      <c r="AM1294" s="37"/>
      <c r="AN1294" s="37"/>
      <c r="AO1294" s="37"/>
      <c r="AP1294" s="37"/>
      <c r="AQ1294" s="37"/>
      <c r="AR1294" s="37"/>
      <c r="AS1294" s="37"/>
      <c r="AT1294" s="37"/>
      <c r="AU1294" s="37"/>
      <c r="AV1294" s="37"/>
      <c r="AW1294" s="37"/>
      <c r="AX1294" s="37"/>
      <c r="AY1294" s="37"/>
      <c r="AZ1294" s="37"/>
      <c r="BA1294" s="37"/>
      <c r="BB1294" s="37"/>
      <c r="BC1294" s="37"/>
      <c r="BD1294" s="37"/>
      <c r="BE1294" s="37"/>
      <c r="BF1294" s="37"/>
      <c r="BG1294" s="37"/>
      <c r="BH1294" s="37"/>
      <c r="BI1294" s="37"/>
      <c r="BJ1294" s="37"/>
      <c r="BK1294" s="37"/>
      <c r="BL1294" s="37"/>
      <c r="BM1294" s="37"/>
      <c r="BN1294" s="37"/>
      <c r="BO1294" s="37"/>
      <c r="BP1294" s="37"/>
      <c r="BQ1294" s="37"/>
      <c r="BR1294" s="37"/>
      <c r="BS1294" s="37"/>
      <c r="BT1294" s="37"/>
      <c r="BU1294" s="37"/>
      <c r="BV1294" s="37"/>
      <c r="BW1294" s="37"/>
      <c r="BX1294" s="37"/>
      <c r="BY1294" s="37"/>
      <c r="BZ1294" s="37"/>
      <c r="CA1294" s="37"/>
      <c r="CB1294" s="37"/>
      <c r="CC1294" s="37"/>
      <c r="CD1294" s="37"/>
      <c r="CE1294" s="37"/>
      <c r="CF1294" s="37"/>
      <c r="CG1294" s="37"/>
      <c r="CH1294" s="37"/>
      <c r="CI1294" s="37"/>
      <c r="CJ1294" s="37"/>
      <c r="CK1294" s="37"/>
      <c r="CL1294" s="37"/>
      <c r="CM1294" s="37"/>
      <c r="CN1294" s="37"/>
      <c r="CO1294" s="37"/>
      <c r="CP1294" s="37"/>
      <c r="CQ1294" s="37"/>
      <c r="CR1294" s="37"/>
      <c r="CS1294" s="37"/>
      <c r="CT1294" s="37"/>
      <c r="CU1294" s="37"/>
      <c r="CV1294" s="37"/>
      <c r="CW1294" s="37"/>
      <c r="CX1294" s="37"/>
      <c r="CY1294" s="37"/>
      <c r="CZ1294" s="37"/>
      <c r="DA1294" s="37"/>
      <c r="DB1294" s="37"/>
      <c r="DC1294" s="37"/>
      <c r="DD1294" s="37"/>
      <c r="DE1294" s="37"/>
      <c r="DF1294" s="37"/>
      <c r="DG1294" s="37"/>
      <c r="DH1294" s="37"/>
      <c r="DI1294" s="37"/>
      <c r="DJ1294" s="37"/>
      <c r="DK1294" s="37"/>
      <c r="DL1294" s="37"/>
      <c r="DM1294" s="37"/>
      <c r="DN1294" s="37"/>
      <c r="DO1294" s="37"/>
      <c r="DP1294" s="37"/>
      <c r="DQ1294" s="37"/>
      <c r="DR1294" s="37"/>
      <c r="DS1294" s="37"/>
      <c r="DT1294" s="37"/>
      <c r="DU1294" s="37"/>
      <c r="DV1294" s="37"/>
      <c r="DW1294" s="37"/>
      <c r="DX1294" s="37"/>
      <c r="DY1294" s="37"/>
      <c r="DZ1294" s="37"/>
      <c r="EA1294" s="37"/>
      <c r="EB1294" s="37"/>
      <c r="EC1294" s="37"/>
      <c r="ED1294" s="37"/>
      <c r="EE1294" s="37"/>
      <c r="EF1294" s="37"/>
      <c r="EG1294" s="37"/>
      <c r="EH1294" s="37"/>
      <c r="EI1294" s="37"/>
      <c r="EJ1294" s="37"/>
      <c r="EK1294" s="37"/>
      <c r="EL1294" s="37"/>
      <c r="EM1294" s="37"/>
      <c r="EN1294" s="37"/>
      <c r="EO1294" s="37"/>
      <c r="EP1294" s="37"/>
      <c r="EQ1294" s="37"/>
      <c r="ER1294" s="37"/>
      <c r="ES1294" s="37"/>
      <c r="ET1294" s="37"/>
      <c r="EU1294" s="37"/>
      <c r="EV1294" s="37"/>
      <c r="EW1294" s="37"/>
      <c r="EX1294" s="37"/>
      <c r="EY1294" s="37"/>
      <c r="EZ1294" s="37"/>
      <c r="FA1294" s="37"/>
      <c r="FB1294" s="37"/>
      <c r="FC1294" s="37"/>
      <c r="FD1294" s="37"/>
      <c r="FE1294" s="37"/>
      <c r="FF1294" s="37"/>
      <c r="FG1294" s="37"/>
      <c r="FH1294" s="37"/>
      <c r="FI1294" s="37"/>
      <c r="FJ1294" s="37"/>
      <c r="FK1294" s="37"/>
      <c r="FL1294" s="37"/>
      <c r="FM1294" s="37"/>
      <c r="FN1294" s="37"/>
      <c r="FO1294" s="37"/>
      <c r="FP1294" s="37"/>
      <c r="FQ1294" s="37"/>
      <c r="FR1294" s="37"/>
      <c r="FS1294" s="37"/>
      <c r="FT1294" s="37"/>
      <c r="FU1294" s="37"/>
      <c r="FV1294" s="37"/>
      <c r="FW1294" s="37"/>
      <c r="FX1294" s="37"/>
      <c r="FY1294" s="37"/>
      <c r="FZ1294" s="37"/>
      <c r="GA1294" s="37"/>
      <c r="GB1294" s="37"/>
      <c r="GC1294" s="37"/>
      <c r="GD1294" s="37"/>
      <c r="GE1294" s="37"/>
      <c r="GF1294" s="37"/>
      <c r="GG1294" s="37"/>
      <c r="GH1294" s="37"/>
      <c r="GI1294" s="37"/>
      <c r="GJ1294" s="37"/>
      <c r="GK1294" s="37"/>
      <c r="GL1294" s="37"/>
      <c r="GM1294" s="37"/>
      <c r="GN1294" s="37"/>
      <c r="GO1294" s="37"/>
      <c r="GP1294" s="37"/>
      <c r="GQ1294" s="37"/>
      <c r="GR1294" s="37"/>
      <c r="GS1294" s="37"/>
      <c r="GT1294" s="37"/>
      <c r="GU1294" s="37"/>
      <c r="GV1294" s="37"/>
      <c r="GW1294" s="37"/>
      <c r="GX1294" s="37"/>
      <c r="GY1294" s="37"/>
      <c r="GZ1294" s="37"/>
      <c r="HA1294" s="37"/>
    </row>
    <row r="1295" spans="1:209" s="39" customFormat="1" x14ac:dyDescent="0.25">
      <c r="A1295" s="50"/>
      <c r="B1295" s="124"/>
      <c r="C1295" s="125"/>
      <c r="D1295" s="20"/>
      <c r="E1295" s="20"/>
      <c r="F1295" s="20"/>
      <c r="G1295" s="37"/>
      <c r="H1295" s="37"/>
      <c r="I1295" s="37"/>
      <c r="J1295" s="37"/>
      <c r="K1295" s="37"/>
      <c r="L1295" s="37"/>
      <c r="M1295" s="37"/>
      <c r="N1295" s="37"/>
      <c r="O1295" s="37"/>
      <c r="P1295" s="37"/>
      <c r="Q1295" s="37"/>
      <c r="R1295" s="37"/>
      <c r="S1295" s="37"/>
      <c r="T1295" s="37"/>
      <c r="U1295" s="37"/>
      <c r="V1295" s="37"/>
      <c r="W1295" s="37"/>
      <c r="X1295" s="37"/>
      <c r="Y1295" s="37"/>
      <c r="Z1295" s="37"/>
      <c r="AA1295" s="37"/>
      <c r="AB1295" s="37"/>
      <c r="AC1295" s="37"/>
      <c r="AD1295" s="37"/>
      <c r="AE1295" s="37"/>
      <c r="AF1295" s="37"/>
      <c r="AG1295" s="37"/>
      <c r="AH1295" s="37"/>
      <c r="AI1295" s="37"/>
      <c r="AJ1295" s="37"/>
      <c r="AK1295" s="37"/>
      <c r="AL1295" s="37"/>
      <c r="AM1295" s="37"/>
      <c r="AN1295" s="37"/>
      <c r="AO1295" s="37"/>
      <c r="AP1295" s="37"/>
      <c r="AQ1295" s="37"/>
      <c r="AR1295" s="37"/>
      <c r="AS1295" s="37"/>
      <c r="AT1295" s="37"/>
      <c r="AU1295" s="37"/>
      <c r="AV1295" s="37"/>
      <c r="AW1295" s="37"/>
      <c r="AX1295" s="37"/>
      <c r="AY1295" s="37"/>
      <c r="AZ1295" s="37"/>
      <c r="BA1295" s="37"/>
      <c r="BB1295" s="37"/>
      <c r="BC1295" s="37"/>
      <c r="BD1295" s="37"/>
      <c r="BE1295" s="37"/>
      <c r="BF1295" s="37"/>
      <c r="BG1295" s="37"/>
      <c r="BH1295" s="37"/>
      <c r="BI1295" s="37"/>
      <c r="BJ1295" s="37"/>
      <c r="BK1295" s="37"/>
      <c r="BL1295" s="37"/>
      <c r="BM1295" s="37"/>
      <c r="BN1295" s="37"/>
      <c r="BO1295" s="37"/>
      <c r="BP1295" s="37"/>
      <c r="BQ1295" s="37"/>
      <c r="BR1295" s="37"/>
      <c r="BS1295" s="37"/>
      <c r="BT1295" s="37"/>
      <c r="BU1295" s="37"/>
      <c r="BV1295" s="37"/>
      <c r="BW1295" s="37"/>
      <c r="BX1295" s="37"/>
      <c r="BY1295" s="37"/>
      <c r="BZ1295" s="37"/>
      <c r="CA1295" s="37"/>
      <c r="CB1295" s="37"/>
      <c r="CC1295" s="37"/>
      <c r="CD1295" s="37"/>
      <c r="CE1295" s="37"/>
      <c r="CF1295" s="37"/>
      <c r="CG1295" s="37"/>
      <c r="CH1295" s="37"/>
      <c r="CI1295" s="37"/>
      <c r="CJ1295" s="37"/>
      <c r="CK1295" s="37"/>
      <c r="CL1295" s="37"/>
      <c r="CM1295" s="37"/>
      <c r="CN1295" s="37"/>
      <c r="CO1295" s="37"/>
      <c r="CP1295" s="37"/>
      <c r="CQ1295" s="37"/>
      <c r="CR1295" s="37"/>
      <c r="CS1295" s="37"/>
      <c r="CT1295" s="37"/>
      <c r="CU1295" s="37"/>
      <c r="CV1295" s="37"/>
      <c r="CW1295" s="37"/>
      <c r="CX1295" s="37"/>
      <c r="CY1295" s="37"/>
      <c r="CZ1295" s="37"/>
      <c r="DA1295" s="37"/>
      <c r="DB1295" s="37"/>
      <c r="DC1295" s="37"/>
      <c r="DD1295" s="37"/>
      <c r="DE1295" s="37"/>
      <c r="DF1295" s="37"/>
      <c r="DG1295" s="37"/>
      <c r="DH1295" s="37"/>
      <c r="DI1295" s="37"/>
      <c r="DJ1295" s="37"/>
      <c r="DK1295" s="37"/>
      <c r="DL1295" s="37"/>
      <c r="DM1295" s="37"/>
      <c r="DN1295" s="37"/>
      <c r="DO1295" s="37"/>
      <c r="DP1295" s="37"/>
      <c r="DQ1295" s="37"/>
      <c r="DR1295" s="37"/>
      <c r="DS1295" s="37"/>
      <c r="DT1295" s="37"/>
      <c r="DU1295" s="37"/>
      <c r="DV1295" s="37"/>
      <c r="DW1295" s="37"/>
      <c r="DX1295" s="37"/>
      <c r="DY1295" s="37"/>
      <c r="DZ1295" s="37"/>
      <c r="EA1295" s="37"/>
      <c r="EB1295" s="37"/>
      <c r="EC1295" s="37"/>
      <c r="ED1295" s="37"/>
      <c r="EE1295" s="37"/>
      <c r="EF1295" s="37"/>
      <c r="EG1295" s="37"/>
      <c r="EH1295" s="37"/>
      <c r="EI1295" s="37"/>
      <c r="EJ1295" s="37"/>
      <c r="EK1295" s="37"/>
      <c r="EL1295" s="37"/>
      <c r="EM1295" s="37"/>
      <c r="EN1295" s="37"/>
      <c r="EO1295" s="37"/>
      <c r="EP1295" s="37"/>
      <c r="EQ1295" s="37"/>
      <c r="ER1295" s="37"/>
      <c r="ES1295" s="37"/>
      <c r="ET1295" s="37"/>
      <c r="EU1295" s="37"/>
      <c r="EV1295" s="37"/>
      <c r="EW1295" s="37"/>
      <c r="EX1295" s="37"/>
      <c r="EY1295" s="37"/>
      <c r="EZ1295" s="37"/>
      <c r="FA1295" s="37"/>
      <c r="FB1295" s="37"/>
      <c r="FC1295" s="37"/>
      <c r="FD1295" s="37"/>
      <c r="FE1295" s="37"/>
      <c r="FF1295" s="37"/>
      <c r="FG1295" s="37"/>
      <c r="FH1295" s="37"/>
      <c r="FI1295" s="37"/>
      <c r="FJ1295" s="37"/>
      <c r="FK1295" s="37"/>
      <c r="FL1295" s="37"/>
      <c r="FM1295" s="37"/>
      <c r="FN1295" s="37"/>
      <c r="FO1295" s="37"/>
      <c r="FP1295" s="37"/>
      <c r="FQ1295" s="37"/>
      <c r="FR1295" s="37"/>
      <c r="FS1295" s="37"/>
      <c r="FT1295" s="37"/>
      <c r="FU1295" s="37"/>
      <c r="FV1295" s="37"/>
      <c r="FW1295" s="37"/>
      <c r="FX1295" s="37"/>
      <c r="FY1295" s="37"/>
      <c r="FZ1295" s="37"/>
      <c r="GA1295" s="37"/>
      <c r="GB1295" s="37"/>
      <c r="GC1295" s="37"/>
      <c r="GD1295" s="37"/>
      <c r="GE1295" s="37"/>
      <c r="GF1295" s="37"/>
      <c r="GG1295" s="37"/>
      <c r="GH1295" s="37"/>
      <c r="GI1295" s="37"/>
      <c r="GJ1295" s="37"/>
      <c r="GK1295" s="37"/>
      <c r="GL1295" s="37"/>
      <c r="GM1295" s="37"/>
      <c r="GN1295" s="37"/>
      <c r="GO1295" s="37"/>
      <c r="GP1295" s="37"/>
      <c r="GQ1295" s="37"/>
      <c r="GR1295" s="37"/>
      <c r="GS1295" s="37"/>
      <c r="GT1295" s="37"/>
      <c r="GU1295" s="37"/>
      <c r="GV1295" s="37"/>
      <c r="GW1295" s="37"/>
      <c r="GX1295" s="37"/>
      <c r="GY1295" s="37"/>
      <c r="GZ1295" s="37"/>
      <c r="HA1295" s="37"/>
    </row>
    <row r="1296" spans="1:209" s="39" customFormat="1" x14ac:dyDescent="0.25">
      <c r="A1296" s="50"/>
      <c r="B1296" s="124"/>
      <c r="C1296" s="125"/>
      <c r="D1296" s="20"/>
      <c r="E1296" s="20"/>
      <c r="F1296" s="20"/>
      <c r="G1296" s="37"/>
      <c r="H1296" s="37"/>
      <c r="I1296" s="37"/>
      <c r="J1296" s="37"/>
      <c r="K1296" s="37"/>
      <c r="L1296" s="37"/>
      <c r="M1296" s="37"/>
      <c r="N1296" s="37"/>
      <c r="O1296" s="37"/>
      <c r="P1296" s="37"/>
      <c r="Q1296" s="37"/>
      <c r="R1296" s="37"/>
      <c r="S1296" s="37"/>
      <c r="T1296" s="37"/>
      <c r="U1296" s="37"/>
      <c r="V1296" s="37"/>
      <c r="W1296" s="37"/>
      <c r="X1296" s="37"/>
      <c r="Y1296" s="37"/>
      <c r="Z1296" s="37"/>
      <c r="AA1296" s="37"/>
      <c r="AB1296" s="37"/>
      <c r="AC1296" s="37"/>
      <c r="AD1296" s="37"/>
      <c r="AE1296" s="37"/>
      <c r="AF1296" s="37"/>
      <c r="AG1296" s="37"/>
      <c r="AH1296" s="37"/>
      <c r="AI1296" s="37"/>
      <c r="AJ1296" s="37"/>
      <c r="AK1296" s="37"/>
      <c r="AL1296" s="37"/>
      <c r="AM1296" s="37"/>
      <c r="AN1296" s="37"/>
      <c r="AO1296" s="37"/>
      <c r="AP1296" s="37"/>
      <c r="AQ1296" s="37"/>
      <c r="AR1296" s="37"/>
      <c r="AS1296" s="37"/>
      <c r="AT1296" s="37"/>
      <c r="AU1296" s="37"/>
      <c r="AV1296" s="37"/>
      <c r="AW1296" s="37"/>
      <c r="AX1296" s="37"/>
      <c r="AY1296" s="37"/>
      <c r="AZ1296" s="37"/>
      <c r="BA1296" s="37"/>
      <c r="BB1296" s="37"/>
      <c r="BC1296" s="37"/>
      <c r="BD1296" s="37"/>
      <c r="BE1296" s="37"/>
      <c r="BF1296" s="37"/>
      <c r="BG1296" s="37"/>
      <c r="BH1296" s="37"/>
      <c r="BI1296" s="37"/>
      <c r="BJ1296" s="37"/>
      <c r="BK1296" s="37"/>
      <c r="BL1296" s="37"/>
      <c r="BM1296" s="37"/>
      <c r="BN1296" s="37"/>
      <c r="BO1296" s="37"/>
      <c r="BP1296" s="37"/>
      <c r="BQ1296" s="37"/>
      <c r="BR1296" s="37"/>
      <c r="BS1296" s="37"/>
      <c r="BT1296" s="37"/>
      <c r="BU1296" s="37"/>
      <c r="BV1296" s="37"/>
      <c r="BW1296" s="37"/>
      <c r="BX1296" s="37"/>
      <c r="BY1296" s="37"/>
      <c r="BZ1296" s="37"/>
      <c r="CA1296" s="37"/>
      <c r="CB1296" s="37"/>
      <c r="CC1296" s="37"/>
      <c r="CD1296" s="37"/>
      <c r="CE1296" s="37"/>
      <c r="CF1296" s="37"/>
      <c r="CG1296" s="37"/>
      <c r="CH1296" s="37"/>
      <c r="CI1296" s="37"/>
      <c r="CJ1296" s="37"/>
      <c r="CK1296" s="37"/>
      <c r="CL1296" s="37"/>
      <c r="CM1296" s="37"/>
      <c r="CN1296" s="37"/>
      <c r="CO1296" s="37"/>
      <c r="CP1296" s="37"/>
      <c r="CQ1296" s="37"/>
      <c r="CR1296" s="37"/>
      <c r="CS1296" s="37"/>
      <c r="CT1296" s="37"/>
      <c r="CU1296" s="37"/>
      <c r="CV1296" s="37"/>
      <c r="CW1296" s="37"/>
      <c r="CX1296" s="37"/>
      <c r="CY1296" s="37"/>
      <c r="CZ1296" s="37"/>
      <c r="DA1296" s="37"/>
      <c r="DB1296" s="37"/>
      <c r="DC1296" s="37"/>
      <c r="DD1296" s="37"/>
      <c r="DE1296" s="37"/>
      <c r="DF1296" s="37"/>
      <c r="DG1296" s="37"/>
      <c r="DH1296" s="37"/>
      <c r="DI1296" s="37"/>
      <c r="DJ1296" s="37"/>
      <c r="DK1296" s="37"/>
      <c r="DL1296" s="37"/>
      <c r="DM1296" s="37"/>
      <c r="DN1296" s="37"/>
      <c r="DO1296" s="37"/>
      <c r="DP1296" s="37"/>
      <c r="DQ1296" s="37"/>
      <c r="DR1296" s="37"/>
      <c r="DS1296" s="37"/>
      <c r="DT1296" s="37"/>
      <c r="DU1296" s="37"/>
      <c r="DV1296" s="37"/>
      <c r="DW1296" s="37"/>
      <c r="DX1296" s="37"/>
      <c r="DY1296" s="37"/>
      <c r="DZ1296" s="37"/>
      <c r="EA1296" s="37"/>
      <c r="EB1296" s="37"/>
      <c r="EC1296" s="37"/>
      <c r="ED1296" s="37"/>
      <c r="EE1296" s="37"/>
      <c r="EF1296" s="37"/>
      <c r="EG1296" s="37"/>
      <c r="EH1296" s="37"/>
      <c r="EI1296" s="37"/>
      <c r="EJ1296" s="37"/>
      <c r="EK1296" s="37"/>
      <c r="EL1296" s="37"/>
      <c r="EM1296" s="37"/>
      <c r="EN1296" s="37"/>
      <c r="EO1296" s="37"/>
      <c r="EP1296" s="37"/>
      <c r="EQ1296" s="37"/>
      <c r="ER1296" s="37"/>
      <c r="ES1296" s="37"/>
      <c r="ET1296" s="37"/>
      <c r="EU1296" s="37"/>
      <c r="EV1296" s="37"/>
      <c r="EW1296" s="37"/>
      <c r="EX1296" s="37"/>
      <c r="EY1296" s="37"/>
      <c r="EZ1296" s="37"/>
      <c r="FA1296" s="37"/>
      <c r="FB1296" s="37"/>
      <c r="FC1296" s="37"/>
      <c r="FD1296" s="37"/>
      <c r="FE1296" s="37"/>
      <c r="FF1296" s="37"/>
      <c r="FG1296" s="37"/>
      <c r="FH1296" s="37"/>
      <c r="FI1296" s="37"/>
      <c r="FJ1296" s="37"/>
      <c r="FK1296" s="37"/>
      <c r="FL1296" s="37"/>
      <c r="FM1296" s="37"/>
      <c r="FN1296" s="37"/>
      <c r="FO1296" s="37"/>
      <c r="FP1296" s="37"/>
      <c r="FQ1296" s="37"/>
      <c r="FR1296" s="37"/>
      <c r="FS1296" s="37"/>
      <c r="FT1296" s="37"/>
      <c r="FU1296" s="37"/>
      <c r="FV1296" s="37"/>
      <c r="FW1296" s="37"/>
      <c r="FX1296" s="37"/>
      <c r="FY1296" s="37"/>
      <c r="FZ1296" s="37"/>
      <c r="GA1296" s="37"/>
      <c r="GB1296" s="37"/>
      <c r="GC1296" s="37"/>
      <c r="GD1296" s="37"/>
      <c r="GE1296" s="37"/>
      <c r="GF1296" s="37"/>
      <c r="GG1296" s="37"/>
      <c r="GH1296" s="37"/>
      <c r="GI1296" s="37"/>
      <c r="GJ1296" s="37"/>
      <c r="GK1296" s="37"/>
      <c r="GL1296" s="37"/>
      <c r="GM1296" s="37"/>
      <c r="GN1296" s="37"/>
      <c r="GO1296" s="37"/>
      <c r="GP1296" s="37"/>
      <c r="GQ1296" s="37"/>
      <c r="GR1296" s="37"/>
      <c r="GS1296" s="37"/>
      <c r="GT1296" s="37"/>
      <c r="GU1296" s="37"/>
      <c r="GV1296" s="37"/>
      <c r="GW1296" s="37"/>
      <c r="GX1296" s="37"/>
      <c r="GY1296" s="37"/>
      <c r="GZ1296" s="37"/>
      <c r="HA1296" s="37"/>
    </row>
    <row r="1297" spans="1:209" s="39" customFormat="1" x14ac:dyDescent="0.25">
      <c r="A1297" s="50"/>
      <c r="B1297" s="124"/>
      <c r="C1297" s="125"/>
      <c r="D1297" s="20"/>
      <c r="E1297" s="20"/>
      <c r="F1297" s="20"/>
      <c r="G1297" s="37"/>
      <c r="H1297" s="37"/>
      <c r="I1297" s="37"/>
      <c r="J1297" s="37"/>
      <c r="K1297" s="37"/>
      <c r="L1297" s="37"/>
      <c r="M1297" s="37"/>
      <c r="N1297" s="37"/>
      <c r="O1297" s="37"/>
      <c r="P1297" s="37"/>
      <c r="Q1297" s="37"/>
      <c r="R1297" s="37"/>
      <c r="S1297" s="37"/>
      <c r="T1297" s="37"/>
      <c r="U1297" s="37"/>
      <c r="V1297" s="37"/>
      <c r="W1297" s="37"/>
      <c r="X1297" s="37"/>
      <c r="Y1297" s="37"/>
      <c r="Z1297" s="37"/>
      <c r="AA1297" s="37"/>
      <c r="AB1297" s="37"/>
      <c r="AC1297" s="37"/>
      <c r="AD1297" s="37"/>
      <c r="AE1297" s="37"/>
      <c r="AF1297" s="37"/>
      <c r="AG1297" s="37"/>
      <c r="AH1297" s="37"/>
      <c r="AI1297" s="37"/>
      <c r="AJ1297" s="37"/>
      <c r="AK1297" s="37"/>
      <c r="AL1297" s="37"/>
      <c r="AM1297" s="37"/>
      <c r="AN1297" s="37"/>
      <c r="AO1297" s="37"/>
      <c r="AP1297" s="37"/>
      <c r="AQ1297" s="37"/>
      <c r="AR1297" s="37"/>
      <c r="AS1297" s="37"/>
      <c r="AT1297" s="37"/>
      <c r="AU1297" s="37"/>
      <c r="AV1297" s="37"/>
      <c r="AW1297" s="37"/>
      <c r="AX1297" s="37"/>
      <c r="AY1297" s="37"/>
      <c r="AZ1297" s="37"/>
      <c r="BA1297" s="37"/>
      <c r="BB1297" s="37"/>
      <c r="BC1297" s="37"/>
      <c r="BD1297" s="37"/>
      <c r="BE1297" s="37"/>
      <c r="BF1297" s="37"/>
      <c r="BG1297" s="37"/>
      <c r="BH1297" s="37"/>
      <c r="BI1297" s="37"/>
      <c r="BJ1297" s="37"/>
      <c r="BK1297" s="37"/>
      <c r="BL1297" s="37"/>
      <c r="BM1297" s="37"/>
      <c r="BN1297" s="37"/>
      <c r="BO1297" s="37"/>
      <c r="BP1297" s="37"/>
      <c r="BQ1297" s="37"/>
      <c r="BR1297" s="37"/>
      <c r="BS1297" s="37"/>
      <c r="BT1297" s="37"/>
      <c r="BU1297" s="37"/>
      <c r="BV1297" s="37"/>
      <c r="BW1297" s="37"/>
      <c r="BX1297" s="37"/>
      <c r="BY1297" s="37"/>
      <c r="BZ1297" s="37"/>
      <c r="CA1297" s="37"/>
      <c r="CB1297" s="37"/>
      <c r="CC1297" s="37"/>
      <c r="CD1297" s="37"/>
      <c r="CE1297" s="37"/>
      <c r="CF1297" s="37"/>
      <c r="CG1297" s="37"/>
      <c r="CH1297" s="37"/>
      <c r="CI1297" s="37"/>
      <c r="CJ1297" s="37"/>
      <c r="CK1297" s="37"/>
      <c r="CL1297" s="37"/>
      <c r="CM1297" s="37"/>
      <c r="CN1297" s="37"/>
      <c r="CO1297" s="37"/>
      <c r="CP1297" s="37"/>
      <c r="CQ1297" s="37"/>
      <c r="CR1297" s="37"/>
      <c r="CS1297" s="37"/>
      <c r="CT1297" s="37"/>
      <c r="CU1297" s="37"/>
      <c r="CV1297" s="37"/>
      <c r="CW1297" s="37"/>
      <c r="CX1297" s="37"/>
      <c r="CY1297" s="37"/>
      <c r="CZ1297" s="37"/>
      <c r="DA1297" s="37"/>
      <c r="DB1297" s="37"/>
      <c r="DC1297" s="37"/>
      <c r="DD1297" s="37"/>
      <c r="DE1297" s="37"/>
      <c r="DF1297" s="37"/>
      <c r="DG1297" s="37"/>
      <c r="DH1297" s="37"/>
      <c r="DI1297" s="37"/>
      <c r="DJ1297" s="37"/>
      <c r="DK1297" s="37"/>
      <c r="DL1297" s="37"/>
      <c r="DM1297" s="37"/>
      <c r="DN1297" s="37"/>
      <c r="DO1297" s="37"/>
      <c r="DP1297" s="37"/>
      <c r="DQ1297" s="37"/>
      <c r="DR1297" s="37"/>
      <c r="DS1297" s="37"/>
      <c r="DT1297" s="37"/>
      <c r="DU1297" s="37"/>
      <c r="DV1297" s="37"/>
      <c r="DW1297" s="37"/>
      <c r="DX1297" s="37"/>
      <c r="DY1297" s="37"/>
      <c r="DZ1297" s="37"/>
      <c r="EA1297" s="37"/>
      <c r="EB1297" s="37"/>
      <c r="EC1297" s="37"/>
      <c r="ED1297" s="37"/>
      <c r="EE1297" s="37"/>
      <c r="EF1297" s="37"/>
      <c r="EG1297" s="37"/>
      <c r="EH1297" s="37"/>
      <c r="EI1297" s="37"/>
      <c r="EJ1297" s="37"/>
      <c r="EK1297" s="37"/>
      <c r="EL1297" s="37"/>
      <c r="EM1297" s="37"/>
      <c r="EN1297" s="37"/>
      <c r="EO1297" s="37"/>
      <c r="EP1297" s="37"/>
      <c r="EQ1297" s="37"/>
      <c r="ER1297" s="37"/>
      <c r="ES1297" s="37"/>
      <c r="ET1297" s="37"/>
      <c r="EU1297" s="37"/>
      <c r="EV1297" s="37"/>
      <c r="EW1297" s="37"/>
      <c r="EX1297" s="37"/>
      <c r="EY1297" s="37"/>
      <c r="EZ1297" s="37"/>
      <c r="FA1297" s="37"/>
      <c r="FB1297" s="37"/>
      <c r="FC1297" s="37"/>
      <c r="FD1297" s="37"/>
      <c r="FE1297" s="37"/>
      <c r="FF1297" s="37"/>
      <c r="FG1297" s="37"/>
      <c r="FH1297" s="37"/>
      <c r="FI1297" s="37"/>
      <c r="FJ1297" s="37"/>
      <c r="FK1297" s="37"/>
      <c r="FL1297" s="37"/>
      <c r="FM1297" s="37"/>
      <c r="FN1297" s="37"/>
      <c r="FO1297" s="37"/>
      <c r="FP1297" s="37"/>
      <c r="FQ1297" s="37"/>
      <c r="FR1297" s="37"/>
      <c r="FS1297" s="37"/>
      <c r="FT1297" s="37"/>
      <c r="FU1297" s="37"/>
      <c r="FV1297" s="37"/>
      <c r="FW1297" s="37"/>
      <c r="FX1297" s="37"/>
      <c r="FY1297" s="37"/>
      <c r="FZ1297" s="37"/>
      <c r="GA1297" s="37"/>
      <c r="GB1297" s="37"/>
      <c r="GC1297" s="37"/>
      <c r="GD1297" s="37"/>
      <c r="GE1297" s="37"/>
      <c r="GF1297" s="37"/>
      <c r="GG1297" s="37"/>
      <c r="GH1297" s="37"/>
      <c r="GI1297" s="37"/>
      <c r="GJ1297" s="37"/>
      <c r="GK1297" s="37"/>
      <c r="GL1297" s="37"/>
      <c r="GM1297" s="37"/>
      <c r="GN1297" s="37"/>
      <c r="GO1297" s="37"/>
      <c r="GP1297" s="37"/>
      <c r="GQ1297" s="37"/>
      <c r="GR1297" s="37"/>
      <c r="GS1297" s="37"/>
      <c r="GT1297" s="37"/>
      <c r="GU1297" s="37"/>
      <c r="GV1297" s="37"/>
      <c r="GW1297" s="37"/>
      <c r="GX1297" s="37"/>
      <c r="GY1297" s="37"/>
      <c r="GZ1297" s="37"/>
      <c r="HA1297" s="37"/>
    </row>
    <row r="1298" spans="1:209" s="39" customFormat="1" x14ac:dyDescent="0.25">
      <c r="A1298" s="50"/>
      <c r="B1298" s="124"/>
      <c r="C1298" s="125"/>
      <c r="D1298" s="20"/>
      <c r="E1298" s="20"/>
      <c r="F1298" s="20"/>
      <c r="G1298" s="37"/>
      <c r="H1298" s="37"/>
      <c r="I1298" s="37"/>
      <c r="J1298" s="37"/>
      <c r="K1298" s="37"/>
      <c r="L1298" s="37"/>
      <c r="M1298" s="37"/>
      <c r="N1298" s="37"/>
      <c r="O1298" s="37"/>
      <c r="P1298" s="37"/>
      <c r="Q1298" s="37"/>
      <c r="R1298" s="37"/>
      <c r="S1298" s="37"/>
      <c r="T1298" s="37"/>
      <c r="U1298" s="37"/>
      <c r="V1298" s="37"/>
      <c r="W1298" s="37"/>
      <c r="X1298" s="37"/>
      <c r="Y1298" s="37"/>
      <c r="Z1298" s="37"/>
      <c r="AA1298" s="37"/>
      <c r="AB1298" s="37"/>
      <c r="AC1298" s="37"/>
      <c r="AD1298" s="37"/>
      <c r="AE1298" s="37"/>
      <c r="AF1298" s="37"/>
      <c r="AG1298" s="37"/>
      <c r="AH1298" s="37"/>
      <c r="AI1298" s="37"/>
      <c r="AJ1298" s="37"/>
      <c r="AK1298" s="37"/>
      <c r="AL1298" s="37"/>
      <c r="AM1298" s="37"/>
      <c r="AN1298" s="37"/>
      <c r="AO1298" s="37"/>
      <c r="AP1298" s="37"/>
      <c r="AQ1298" s="37"/>
      <c r="AR1298" s="37"/>
      <c r="AS1298" s="37"/>
      <c r="AT1298" s="37"/>
      <c r="AU1298" s="37"/>
      <c r="AV1298" s="37"/>
      <c r="AW1298" s="37"/>
      <c r="AX1298" s="37"/>
      <c r="AY1298" s="37"/>
      <c r="AZ1298" s="37"/>
      <c r="BA1298" s="37"/>
      <c r="BB1298" s="37"/>
      <c r="BC1298" s="37"/>
      <c r="BD1298" s="37"/>
      <c r="BE1298" s="37"/>
      <c r="BF1298" s="37"/>
      <c r="BG1298" s="37"/>
      <c r="BH1298" s="37"/>
      <c r="BI1298" s="37"/>
      <c r="BJ1298" s="37"/>
      <c r="BK1298" s="37"/>
      <c r="BL1298" s="37"/>
      <c r="BM1298" s="37"/>
      <c r="BN1298" s="37"/>
      <c r="BO1298" s="37"/>
      <c r="BP1298" s="37"/>
      <c r="BQ1298" s="37"/>
      <c r="BR1298" s="37"/>
      <c r="BS1298" s="37"/>
      <c r="BT1298" s="37"/>
      <c r="BU1298" s="37"/>
      <c r="BV1298" s="37"/>
      <c r="BW1298" s="37"/>
      <c r="BX1298" s="37"/>
      <c r="BY1298" s="37"/>
      <c r="BZ1298" s="37"/>
      <c r="CA1298" s="37"/>
      <c r="CB1298" s="37"/>
      <c r="CC1298" s="37"/>
      <c r="CD1298" s="37"/>
      <c r="CE1298" s="37"/>
      <c r="CF1298" s="37"/>
      <c r="CG1298" s="37"/>
      <c r="CH1298" s="37"/>
      <c r="CI1298" s="37"/>
      <c r="CJ1298" s="37"/>
      <c r="CK1298" s="37"/>
      <c r="CL1298" s="37"/>
      <c r="CM1298" s="37"/>
      <c r="CN1298" s="37"/>
      <c r="CO1298" s="37"/>
      <c r="CP1298" s="37"/>
      <c r="CQ1298" s="37"/>
      <c r="CR1298" s="37"/>
      <c r="CS1298" s="37"/>
      <c r="CT1298" s="37"/>
      <c r="CU1298" s="37"/>
      <c r="CV1298" s="37"/>
      <c r="CW1298" s="37"/>
      <c r="CX1298" s="37"/>
      <c r="CY1298" s="37"/>
      <c r="CZ1298" s="37"/>
      <c r="DA1298" s="37"/>
      <c r="DB1298" s="37"/>
      <c r="DC1298" s="37"/>
      <c r="DD1298" s="37"/>
      <c r="DE1298" s="37"/>
      <c r="DF1298" s="37"/>
      <c r="DG1298" s="37"/>
      <c r="DH1298" s="37"/>
      <c r="DI1298" s="37"/>
      <c r="DJ1298" s="37"/>
      <c r="DK1298" s="37"/>
      <c r="DL1298" s="37"/>
      <c r="DM1298" s="37"/>
      <c r="DN1298" s="37"/>
      <c r="DO1298" s="37"/>
      <c r="DP1298" s="37"/>
      <c r="DQ1298" s="37"/>
      <c r="DR1298" s="37"/>
      <c r="DS1298" s="37"/>
      <c r="DT1298" s="37"/>
      <c r="DU1298" s="37"/>
      <c r="DV1298" s="37"/>
      <c r="DW1298" s="37"/>
      <c r="DX1298" s="37"/>
      <c r="DY1298" s="37"/>
      <c r="DZ1298" s="37"/>
      <c r="EA1298" s="37"/>
      <c r="EB1298" s="37"/>
      <c r="EC1298" s="37"/>
      <c r="ED1298" s="37"/>
      <c r="EE1298" s="37"/>
      <c r="EF1298" s="37"/>
      <c r="EG1298" s="37"/>
      <c r="EH1298" s="37"/>
      <c r="EI1298" s="37"/>
      <c r="EJ1298" s="37"/>
      <c r="EK1298" s="37"/>
      <c r="EL1298" s="37"/>
      <c r="EM1298" s="37"/>
      <c r="EN1298" s="37"/>
      <c r="EO1298" s="37"/>
      <c r="EP1298" s="37"/>
      <c r="EQ1298" s="37"/>
      <c r="ER1298" s="37"/>
      <c r="ES1298" s="37"/>
      <c r="ET1298" s="37"/>
      <c r="EU1298" s="37"/>
      <c r="EV1298" s="37"/>
      <c r="EW1298" s="37"/>
      <c r="EX1298" s="37"/>
      <c r="EY1298" s="37"/>
      <c r="EZ1298" s="37"/>
      <c r="FA1298" s="37"/>
      <c r="FB1298" s="37"/>
      <c r="FC1298" s="37"/>
      <c r="FD1298" s="37"/>
      <c r="FE1298" s="37"/>
      <c r="FF1298" s="37"/>
      <c r="FG1298" s="37"/>
      <c r="FH1298" s="37"/>
      <c r="FI1298" s="37"/>
      <c r="FJ1298" s="37"/>
      <c r="FK1298" s="37"/>
      <c r="FL1298" s="37"/>
      <c r="FM1298" s="37"/>
      <c r="FN1298" s="37"/>
      <c r="FO1298" s="37"/>
      <c r="FP1298" s="37"/>
      <c r="FQ1298" s="37"/>
      <c r="FR1298" s="37"/>
      <c r="FS1298" s="37"/>
      <c r="FT1298" s="37"/>
      <c r="FU1298" s="37"/>
      <c r="FV1298" s="37"/>
      <c r="FW1298" s="37"/>
      <c r="FX1298" s="37"/>
      <c r="FY1298" s="37"/>
      <c r="FZ1298" s="37"/>
      <c r="GA1298" s="37"/>
      <c r="GB1298" s="37"/>
      <c r="GC1298" s="37"/>
      <c r="GD1298" s="37"/>
      <c r="GE1298" s="37"/>
      <c r="GF1298" s="37"/>
      <c r="GG1298" s="37"/>
      <c r="GH1298" s="37"/>
      <c r="GI1298" s="37"/>
      <c r="GJ1298" s="37"/>
      <c r="GK1298" s="37"/>
      <c r="GL1298" s="37"/>
      <c r="GM1298" s="37"/>
      <c r="GN1298" s="37"/>
      <c r="GO1298" s="37"/>
      <c r="GP1298" s="37"/>
      <c r="GQ1298" s="37"/>
      <c r="GR1298" s="37"/>
      <c r="GS1298" s="37"/>
      <c r="GT1298" s="37"/>
      <c r="GU1298" s="37"/>
      <c r="GV1298" s="37"/>
      <c r="GW1298" s="37"/>
      <c r="GX1298" s="37"/>
      <c r="GY1298" s="37"/>
      <c r="GZ1298" s="37"/>
      <c r="HA1298" s="37"/>
    </row>
    <row r="1299" spans="1:209" s="39" customFormat="1" x14ac:dyDescent="0.25">
      <c r="A1299" s="50"/>
      <c r="B1299" s="124"/>
      <c r="C1299" s="125"/>
      <c r="D1299" s="20"/>
      <c r="E1299" s="20"/>
      <c r="F1299" s="20"/>
      <c r="G1299" s="37"/>
      <c r="H1299" s="37"/>
      <c r="I1299" s="37"/>
      <c r="J1299" s="37"/>
      <c r="K1299" s="37"/>
      <c r="L1299" s="37"/>
      <c r="M1299" s="37"/>
      <c r="N1299" s="37"/>
      <c r="O1299" s="37"/>
      <c r="P1299" s="37"/>
      <c r="Q1299" s="37"/>
      <c r="R1299" s="37"/>
      <c r="S1299" s="37"/>
      <c r="T1299" s="37"/>
      <c r="U1299" s="37"/>
      <c r="V1299" s="37"/>
      <c r="W1299" s="37"/>
      <c r="X1299" s="37"/>
      <c r="Y1299" s="37"/>
      <c r="Z1299" s="37"/>
      <c r="AA1299" s="37"/>
      <c r="AB1299" s="37"/>
      <c r="AC1299" s="37"/>
      <c r="AD1299" s="37"/>
      <c r="AE1299" s="37"/>
      <c r="AF1299" s="37"/>
      <c r="AG1299" s="37"/>
      <c r="AH1299" s="37"/>
      <c r="AI1299" s="37"/>
      <c r="AJ1299" s="37"/>
      <c r="AK1299" s="37"/>
      <c r="AL1299" s="37"/>
      <c r="AM1299" s="37"/>
      <c r="AN1299" s="37"/>
      <c r="AO1299" s="37"/>
      <c r="AP1299" s="37"/>
      <c r="AQ1299" s="37"/>
      <c r="AR1299" s="37"/>
      <c r="AS1299" s="37"/>
      <c r="AT1299" s="37"/>
      <c r="AU1299" s="37"/>
      <c r="AV1299" s="37"/>
      <c r="AW1299" s="37"/>
      <c r="AX1299" s="37"/>
      <c r="AY1299" s="37"/>
      <c r="AZ1299" s="37"/>
      <c r="BA1299" s="37"/>
      <c r="BB1299" s="37"/>
      <c r="BC1299" s="37"/>
      <c r="BD1299" s="37"/>
      <c r="BE1299" s="37"/>
      <c r="BF1299" s="37"/>
      <c r="BG1299" s="37"/>
      <c r="BH1299" s="37"/>
      <c r="BI1299" s="37"/>
      <c r="BJ1299" s="37"/>
      <c r="BK1299" s="37"/>
      <c r="BL1299" s="37"/>
      <c r="BM1299" s="37"/>
      <c r="BN1299" s="37"/>
      <c r="BO1299" s="37"/>
      <c r="BP1299" s="37"/>
      <c r="BQ1299" s="37"/>
      <c r="BR1299" s="37"/>
      <c r="BS1299" s="37"/>
      <c r="BT1299" s="37"/>
      <c r="BU1299" s="37"/>
      <c r="BV1299" s="37"/>
      <c r="BW1299" s="37"/>
      <c r="BX1299" s="37"/>
      <c r="BY1299" s="37"/>
      <c r="BZ1299" s="37"/>
      <c r="CA1299" s="37"/>
      <c r="CB1299" s="37"/>
      <c r="CC1299" s="37"/>
      <c r="CD1299" s="37"/>
      <c r="CE1299" s="37"/>
      <c r="CF1299" s="37"/>
      <c r="CG1299" s="37"/>
      <c r="CH1299" s="37"/>
      <c r="CI1299" s="37"/>
      <c r="CJ1299" s="37"/>
      <c r="CK1299" s="37"/>
      <c r="CL1299" s="37"/>
      <c r="CM1299" s="37"/>
      <c r="CN1299" s="37"/>
      <c r="CO1299" s="37"/>
      <c r="CP1299" s="37"/>
      <c r="CQ1299" s="37"/>
      <c r="CR1299" s="37"/>
      <c r="CS1299" s="37"/>
      <c r="CT1299" s="37"/>
      <c r="CU1299" s="37"/>
      <c r="CV1299" s="37"/>
      <c r="CW1299" s="37"/>
      <c r="CX1299" s="37"/>
      <c r="CY1299" s="37"/>
      <c r="CZ1299" s="37"/>
      <c r="DA1299" s="37"/>
      <c r="DB1299" s="37"/>
      <c r="DC1299" s="37"/>
      <c r="DD1299" s="37"/>
      <c r="DE1299" s="37"/>
      <c r="DF1299" s="37"/>
      <c r="DG1299" s="37"/>
      <c r="DH1299" s="37"/>
      <c r="DI1299" s="37"/>
      <c r="DJ1299" s="37"/>
      <c r="DK1299" s="37"/>
      <c r="DL1299" s="37"/>
      <c r="DM1299" s="37"/>
      <c r="DN1299" s="37"/>
      <c r="DO1299" s="37"/>
      <c r="DP1299" s="37"/>
      <c r="DQ1299" s="37"/>
      <c r="DR1299" s="37"/>
      <c r="DS1299" s="37"/>
      <c r="DT1299" s="37"/>
      <c r="DU1299" s="37"/>
      <c r="DV1299" s="37"/>
      <c r="DW1299" s="37"/>
      <c r="DX1299" s="37"/>
      <c r="DY1299" s="37"/>
      <c r="DZ1299" s="37"/>
      <c r="EA1299" s="37"/>
      <c r="EB1299" s="37"/>
      <c r="EC1299" s="37"/>
      <c r="ED1299" s="37"/>
      <c r="EE1299" s="37"/>
      <c r="EF1299" s="37"/>
      <c r="EG1299" s="37"/>
      <c r="EH1299" s="37"/>
      <c r="EI1299" s="37"/>
      <c r="EJ1299" s="37"/>
      <c r="EK1299" s="37"/>
      <c r="EL1299" s="37"/>
      <c r="EM1299" s="37"/>
      <c r="EN1299" s="37"/>
      <c r="EO1299" s="37"/>
      <c r="EP1299" s="37"/>
      <c r="EQ1299" s="37"/>
      <c r="ER1299" s="37"/>
      <c r="ES1299" s="37"/>
      <c r="ET1299" s="37"/>
      <c r="EU1299" s="37"/>
      <c r="EV1299" s="37"/>
      <c r="EW1299" s="37"/>
      <c r="EX1299" s="37"/>
      <c r="EY1299" s="37"/>
      <c r="EZ1299" s="37"/>
      <c r="FA1299" s="37"/>
      <c r="FB1299" s="37"/>
      <c r="FC1299" s="37"/>
      <c r="FD1299" s="37"/>
      <c r="FE1299" s="37"/>
      <c r="FF1299" s="37"/>
      <c r="FG1299" s="37"/>
      <c r="FH1299" s="37"/>
      <c r="FI1299" s="37"/>
      <c r="FJ1299" s="37"/>
      <c r="FK1299" s="37"/>
      <c r="FL1299" s="37"/>
      <c r="FM1299" s="37"/>
      <c r="FN1299" s="37"/>
      <c r="FO1299" s="37"/>
      <c r="FP1299" s="37"/>
      <c r="FQ1299" s="37"/>
      <c r="FR1299" s="37"/>
      <c r="FS1299" s="37"/>
      <c r="FT1299" s="37"/>
      <c r="FU1299" s="37"/>
      <c r="FV1299" s="37"/>
      <c r="FW1299" s="37"/>
      <c r="FX1299" s="37"/>
      <c r="FY1299" s="37"/>
      <c r="FZ1299" s="37"/>
      <c r="GA1299" s="37"/>
      <c r="GB1299" s="37"/>
      <c r="GC1299" s="37"/>
      <c r="GD1299" s="37"/>
      <c r="GE1299" s="37"/>
      <c r="GF1299" s="37"/>
      <c r="GG1299" s="37"/>
      <c r="GH1299" s="37"/>
      <c r="GI1299" s="37"/>
      <c r="GJ1299" s="37"/>
      <c r="GK1299" s="37"/>
      <c r="GL1299" s="37"/>
      <c r="GM1299" s="37"/>
      <c r="GN1299" s="37"/>
      <c r="GO1299" s="37"/>
      <c r="GP1299" s="37"/>
      <c r="GQ1299" s="37"/>
      <c r="GR1299" s="37"/>
      <c r="GS1299" s="37"/>
      <c r="GT1299" s="37"/>
      <c r="GU1299" s="37"/>
      <c r="GV1299" s="37"/>
      <c r="GW1299" s="37"/>
      <c r="GX1299" s="37"/>
      <c r="GY1299" s="37"/>
      <c r="GZ1299" s="37"/>
      <c r="HA1299" s="37"/>
    </row>
    <row r="1300" spans="1:209" s="39" customFormat="1" x14ac:dyDescent="0.25">
      <c r="A1300" s="50"/>
      <c r="B1300" s="124"/>
      <c r="C1300" s="125"/>
      <c r="D1300" s="20"/>
      <c r="E1300" s="20"/>
      <c r="F1300" s="20"/>
      <c r="G1300" s="37"/>
      <c r="H1300" s="37"/>
      <c r="I1300" s="37"/>
      <c r="J1300" s="37"/>
      <c r="K1300" s="37"/>
      <c r="L1300" s="37"/>
      <c r="M1300" s="37"/>
      <c r="N1300" s="37"/>
      <c r="O1300" s="37"/>
      <c r="P1300" s="37"/>
      <c r="Q1300" s="37"/>
      <c r="R1300" s="37"/>
      <c r="S1300" s="37"/>
      <c r="T1300" s="37"/>
      <c r="U1300" s="37"/>
      <c r="V1300" s="37"/>
      <c r="W1300" s="37"/>
      <c r="X1300" s="37"/>
      <c r="Y1300" s="37"/>
      <c r="Z1300" s="37"/>
      <c r="AA1300" s="37"/>
      <c r="AB1300" s="37"/>
      <c r="AC1300" s="37"/>
      <c r="AD1300" s="37"/>
      <c r="AE1300" s="37"/>
      <c r="AF1300" s="37"/>
      <c r="AG1300" s="37"/>
      <c r="AH1300" s="37"/>
      <c r="AI1300" s="37"/>
      <c r="AJ1300" s="37"/>
      <c r="AK1300" s="37"/>
      <c r="AL1300" s="37"/>
      <c r="AM1300" s="37"/>
      <c r="AN1300" s="37"/>
      <c r="AO1300" s="37"/>
      <c r="AP1300" s="37"/>
      <c r="AQ1300" s="37"/>
      <c r="AR1300" s="37"/>
      <c r="AS1300" s="37"/>
      <c r="AT1300" s="37"/>
      <c r="AU1300" s="37"/>
      <c r="AV1300" s="37"/>
      <c r="AW1300" s="37"/>
      <c r="AX1300" s="37"/>
      <c r="AY1300" s="37"/>
      <c r="AZ1300" s="37"/>
      <c r="BA1300" s="37"/>
      <c r="BB1300" s="37"/>
      <c r="BC1300" s="37"/>
      <c r="BD1300" s="37"/>
      <c r="BE1300" s="37"/>
      <c r="BF1300" s="37"/>
      <c r="BG1300" s="37"/>
      <c r="BH1300" s="37"/>
      <c r="BI1300" s="37"/>
      <c r="BJ1300" s="37"/>
      <c r="BK1300" s="37"/>
      <c r="BL1300" s="37"/>
      <c r="BM1300" s="37"/>
      <c r="BN1300" s="37"/>
      <c r="BO1300" s="37"/>
      <c r="BP1300" s="37"/>
      <c r="BQ1300" s="37"/>
      <c r="BR1300" s="37"/>
      <c r="BS1300" s="37"/>
      <c r="BT1300" s="37"/>
      <c r="BU1300" s="37"/>
      <c r="BV1300" s="37"/>
      <c r="BW1300" s="37"/>
      <c r="BX1300" s="37"/>
      <c r="BY1300" s="37"/>
      <c r="BZ1300" s="37"/>
      <c r="CA1300" s="37"/>
      <c r="CB1300" s="37"/>
      <c r="CC1300" s="37"/>
      <c r="CD1300" s="37"/>
      <c r="CE1300" s="37"/>
      <c r="CF1300" s="37"/>
      <c r="CG1300" s="37"/>
      <c r="CH1300" s="37"/>
      <c r="CI1300" s="37"/>
      <c r="CJ1300" s="37"/>
      <c r="CK1300" s="37"/>
      <c r="CL1300" s="37"/>
      <c r="CM1300" s="37"/>
      <c r="CN1300" s="37"/>
      <c r="CO1300" s="37"/>
      <c r="CP1300" s="37"/>
      <c r="CQ1300" s="37"/>
      <c r="CR1300" s="37"/>
      <c r="CS1300" s="37"/>
      <c r="CT1300" s="37"/>
      <c r="CU1300" s="37"/>
      <c r="CV1300" s="37"/>
      <c r="CW1300" s="37"/>
      <c r="CX1300" s="37"/>
      <c r="CY1300" s="37"/>
      <c r="CZ1300" s="37"/>
      <c r="DA1300" s="37"/>
      <c r="DB1300" s="37"/>
      <c r="DC1300" s="37"/>
      <c r="DD1300" s="37"/>
      <c r="DE1300" s="37"/>
      <c r="DF1300" s="37"/>
      <c r="DG1300" s="37"/>
      <c r="DH1300" s="37"/>
      <c r="DI1300" s="37"/>
      <c r="DJ1300" s="37"/>
      <c r="DK1300" s="37"/>
      <c r="DL1300" s="37"/>
      <c r="DM1300" s="37"/>
      <c r="DN1300" s="37"/>
      <c r="DO1300" s="37"/>
      <c r="DP1300" s="37"/>
      <c r="DQ1300" s="37"/>
      <c r="DR1300" s="37"/>
      <c r="DS1300" s="37"/>
      <c r="DT1300" s="37"/>
      <c r="DU1300" s="37"/>
      <c r="DV1300" s="37"/>
      <c r="DW1300" s="37"/>
      <c r="DX1300" s="37"/>
      <c r="DY1300" s="37"/>
      <c r="DZ1300" s="37"/>
      <c r="EA1300" s="37"/>
      <c r="EB1300" s="37"/>
      <c r="EC1300" s="37"/>
      <c r="ED1300" s="37"/>
      <c r="EE1300" s="37"/>
      <c r="EF1300" s="37"/>
      <c r="EG1300" s="37"/>
      <c r="EH1300" s="37"/>
      <c r="EI1300" s="37"/>
      <c r="EJ1300" s="37"/>
      <c r="EK1300" s="37"/>
      <c r="EL1300" s="37"/>
      <c r="EM1300" s="37"/>
      <c r="EN1300" s="37"/>
      <c r="EO1300" s="37"/>
      <c r="EP1300" s="37"/>
      <c r="EQ1300" s="37"/>
      <c r="ER1300" s="37"/>
      <c r="ES1300" s="37"/>
      <c r="ET1300" s="37"/>
      <c r="EU1300" s="37"/>
      <c r="EV1300" s="37"/>
      <c r="EW1300" s="37"/>
      <c r="EX1300" s="37"/>
      <c r="EY1300" s="37"/>
      <c r="EZ1300" s="37"/>
      <c r="FA1300" s="37"/>
      <c r="FB1300" s="37"/>
      <c r="FC1300" s="37"/>
      <c r="FD1300" s="37"/>
      <c r="FE1300" s="37"/>
      <c r="FF1300" s="37"/>
      <c r="FG1300" s="37"/>
      <c r="FH1300" s="37"/>
      <c r="FI1300" s="37"/>
      <c r="FJ1300" s="37"/>
      <c r="FK1300" s="37"/>
      <c r="FL1300" s="37"/>
      <c r="FM1300" s="37"/>
      <c r="FN1300" s="37"/>
      <c r="FO1300" s="37"/>
      <c r="FP1300" s="37"/>
      <c r="FQ1300" s="37"/>
      <c r="FR1300" s="37"/>
      <c r="FS1300" s="37"/>
      <c r="FT1300" s="37"/>
      <c r="FU1300" s="37"/>
      <c r="FV1300" s="37"/>
      <c r="FW1300" s="37"/>
      <c r="FX1300" s="37"/>
      <c r="FY1300" s="37"/>
      <c r="FZ1300" s="37"/>
      <c r="GA1300" s="37"/>
      <c r="GB1300" s="37"/>
      <c r="GC1300" s="37"/>
      <c r="GD1300" s="37"/>
      <c r="GE1300" s="37"/>
      <c r="GF1300" s="37"/>
      <c r="GG1300" s="37"/>
      <c r="GH1300" s="37"/>
      <c r="GI1300" s="37"/>
      <c r="GJ1300" s="37"/>
      <c r="GK1300" s="37"/>
      <c r="GL1300" s="37"/>
      <c r="GM1300" s="37"/>
      <c r="GN1300" s="37"/>
      <c r="GO1300" s="37"/>
      <c r="GP1300" s="37"/>
      <c r="GQ1300" s="37"/>
      <c r="GR1300" s="37"/>
      <c r="GS1300" s="37"/>
      <c r="GT1300" s="37"/>
      <c r="GU1300" s="37"/>
      <c r="GV1300" s="37"/>
      <c r="GW1300" s="37"/>
      <c r="GX1300" s="37"/>
      <c r="GY1300" s="37"/>
      <c r="GZ1300" s="37"/>
      <c r="HA1300" s="37"/>
    </row>
    <row r="1301" spans="1:209" s="39" customFormat="1" x14ac:dyDescent="0.25">
      <c r="A1301" s="50"/>
      <c r="B1301" s="124"/>
      <c r="C1301" s="125"/>
      <c r="D1301" s="20"/>
      <c r="E1301" s="20"/>
      <c r="F1301" s="20"/>
      <c r="G1301" s="37"/>
      <c r="H1301" s="37"/>
      <c r="I1301" s="37"/>
      <c r="J1301" s="37"/>
      <c r="K1301" s="37"/>
      <c r="L1301" s="37"/>
      <c r="M1301" s="37"/>
      <c r="N1301" s="37"/>
      <c r="O1301" s="37"/>
      <c r="P1301" s="37"/>
      <c r="Q1301" s="37"/>
      <c r="R1301" s="37"/>
      <c r="S1301" s="37"/>
      <c r="T1301" s="37"/>
      <c r="U1301" s="37"/>
      <c r="V1301" s="37"/>
      <c r="W1301" s="37"/>
      <c r="X1301" s="37"/>
      <c r="Y1301" s="37"/>
      <c r="Z1301" s="37"/>
      <c r="AA1301" s="37"/>
      <c r="AB1301" s="37"/>
      <c r="AC1301" s="37"/>
      <c r="AD1301" s="37"/>
      <c r="AE1301" s="37"/>
      <c r="AF1301" s="37"/>
      <c r="AG1301" s="37"/>
      <c r="AH1301" s="37"/>
      <c r="AI1301" s="37"/>
      <c r="AJ1301" s="37"/>
      <c r="AK1301" s="37"/>
      <c r="AL1301" s="37"/>
      <c r="AM1301" s="37"/>
      <c r="AN1301" s="37"/>
      <c r="AO1301" s="37"/>
      <c r="AP1301" s="37"/>
      <c r="AQ1301" s="37"/>
      <c r="AR1301" s="37"/>
      <c r="AS1301" s="37"/>
      <c r="AT1301" s="37"/>
      <c r="AU1301" s="37"/>
      <c r="AV1301" s="37"/>
      <c r="AW1301" s="37"/>
      <c r="AX1301" s="37"/>
      <c r="AY1301" s="37"/>
      <c r="AZ1301" s="37"/>
      <c r="BA1301" s="37"/>
      <c r="BB1301" s="37"/>
      <c r="BC1301" s="37"/>
      <c r="BD1301" s="37"/>
      <c r="BE1301" s="37"/>
      <c r="BF1301" s="37"/>
      <c r="BG1301" s="37"/>
      <c r="BH1301" s="37"/>
      <c r="BI1301" s="37"/>
      <c r="BJ1301" s="37"/>
      <c r="BK1301" s="37"/>
      <c r="BL1301" s="37"/>
      <c r="BM1301" s="37"/>
      <c r="BN1301" s="37"/>
      <c r="BO1301" s="37"/>
      <c r="BP1301" s="37"/>
      <c r="BQ1301" s="37"/>
      <c r="BR1301" s="37"/>
      <c r="BS1301" s="37"/>
      <c r="BT1301" s="37"/>
      <c r="BU1301" s="37"/>
      <c r="BV1301" s="37"/>
      <c r="BW1301" s="37"/>
      <c r="BX1301" s="37"/>
      <c r="BY1301" s="37"/>
      <c r="BZ1301" s="37"/>
      <c r="CA1301" s="37"/>
      <c r="CB1301" s="37"/>
      <c r="CC1301" s="37"/>
      <c r="CD1301" s="37"/>
      <c r="CE1301" s="37"/>
      <c r="CF1301" s="37"/>
      <c r="CG1301" s="37"/>
      <c r="CH1301" s="37"/>
      <c r="CI1301" s="37"/>
      <c r="CJ1301" s="37"/>
      <c r="CK1301" s="37"/>
      <c r="CL1301" s="37"/>
      <c r="CM1301" s="37"/>
      <c r="CN1301" s="37"/>
      <c r="CO1301" s="37"/>
      <c r="CP1301" s="37"/>
      <c r="CQ1301" s="37"/>
      <c r="CR1301" s="37"/>
      <c r="CS1301" s="37"/>
      <c r="CT1301" s="37"/>
      <c r="CU1301" s="37"/>
      <c r="CV1301" s="37"/>
      <c r="CW1301" s="37"/>
      <c r="CX1301" s="37"/>
      <c r="CY1301" s="37"/>
      <c r="CZ1301" s="37"/>
      <c r="DA1301" s="37"/>
      <c r="DB1301" s="37"/>
      <c r="DC1301" s="37"/>
      <c r="DD1301" s="37"/>
      <c r="DE1301" s="37"/>
      <c r="DF1301" s="37"/>
      <c r="DG1301" s="37"/>
      <c r="DH1301" s="37"/>
      <c r="DI1301" s="37"/>
      <c r="DJ1301" s="37"/>
      <c r="DK1301" s="37"/>
      <c r="DL1301" s="37"/>
      <c r="DM1301" s="37"/>
      <c r="DN1301" s="37"/>
      <c r="DO1301" s="37"/>
      <c r="DP1301" s="37"/>
      <c r="DQ1301" s="37"/>
      <c r="DR1301" s="37"/>
      <c r="DS1301" s="37"/>
      <c r="DT1301" s="37"/>
      <c r="DU1301" s="37"/>
      <c r="DV1301" s="37"/>
      <c r="DW1301" s="37"/>
      <c r="DX1301" s="37"/>
      <c r="DY1301" s="37"/>
      <c r="DZ1301" s="37"/>
      <c r="EA1301" s="37"/>
      <c r="EB1301" s="37"/>
      <c r="EC1301" s="37"/>
      <c r="ED1301" s="37"/>
      <c r="EE1301" s="37"/>
      <c r="EF1301" s="37"/>
      <c r="EG1301" s="37"/>
      <c r="EH1301" s="37"/>
      <c r="EI1301" s="37"/>
      <c r="EJ1301" s="37"/>
      <c r="EK1301" s="37"/>
      <c r="EL1301" s="37"/>
      <c r="EM1301" s="37"/>
      <c r="EN1301" s="37"/>
      <c r="EO1301" s="37"/>
      <c r="EP1301" s="37"/>
      <c r="EQ1301" s="37"/>
      <c r="ER1301" s="37"/>
      <c r="ES1301" s="37"/>
      <c r="ET1301" s="37"/>
      <c r="EU1301" s="37"/>
      <c r="EV1301" s="37"/>
      <c r="EW1301" s="37"/>
      <c r="EX1301" s="37"/>
      <c r="EY1301" s="37"/>
      <c r="EZ1301" s="37"/>
      <c r="FA1301" s="37"/>
      <c r="FB1301" s="37"/>
      <c r="FC1301" s="37"/>
      <c r="FD1301" s="37"/>
      <c r="FE1301" s="37"/>
      <c r="FF1301" s="37"/>
      <c r="FG1301" s="37"/>
      <c r="FH1301" s="37"/>
      <c r="FI1301" s="37"/>
      <c r="FJ1301" s="37"/>
      <c r="FK1301" s="37"/>
      <c r="FL1301" s="37"/>
      <c r="FM1301" s="37"/>
      <c r="FN1301" s="37"/>
      <c r="FO1301" s="37"/>
      <c r="FP1301" s="37"/>
      <c r="FQ1301" s="37"/>
      <c r="FR1301" s="37"/>
      <c r="FS1301" s="37"/>
      <c r="FT1301" s="37"/>
      <c r="FU1301" s="37"/>
      <c r="FV1301" s="37"/>
      <c r="FW1301" s="37"/>
      <c r="FX1301" s="37"/>
      <c r="FY1301" s="37"/>
      <c r="FZ1301" s="37"/>
      <c r="GA1301" s="37"/>
      <c r="GB1301" s="37"/>
      <c r="GC1301" s="37"/>
      <c r="GD1301" s="37"/>
      <c r="GE1301" s="37"/>
      <c r="GF1301" s="37"/>
      <c r="GG1301" s="37"/>
      <c r="GH1301" s="37"/>
      <c r="GI1301" s="37"/>
      <c r="GJ1301" s="37"/>
      <c r="GK1301" s="37"/>
      <c r="GL1301" s="37"/>
      <c r="GM1301" s="37"/>
      <c r="GN1301" s="37"/>
      <c r="GO1301" s="37"/>
      <c r="GP1301" s="37"/>
      <c r="GQ1301" s="37"/>
      <c r="GR1301" s="37"/>
      <c r="GS1301" s="37"/>
      <c r="GT1301" s="37"/>
      <c r="GU1301" s="37"/>
      <c r="GV1301" s="37"/>
      <c r="GW1301" s="37"/>
      <c r="GX1301" s="37"/>
      <c r="GY1301" s="37"/>
      <c r="GZ1301" s="37"/>
      <c r="HA1301" s="37"/>
    </row>
    <row r="1302" spans="1:209" s="39" customFormat="1" x14ac:dyDescent="0.25">
      <c r="A1302" s="50"/>
      <c r="B1302" s="124"/>
      <c r="C1302" s="125"/>
      <c r="D1302" s="20"/>
      <c r="E1302" s="20"/>
      <c r="F1302" s="20"/>
      <c r="G1302" s="37"/>
      <c r="H1302" s="37"/>
      <c r="I1302" s="37"/>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7"/>
      <c r="AF1302" s="37"/>
      <c r="AG1302" s="37"/>
      <c r="AH1302" s="37"/>
      <c r="AI1302" s="37"/>
      <c r="AJ1302" s="37"/>
      <c r="AK1302" s="37"/>
      <c r="AL1302" s="37"/>
      <c r="AM1302" s="37"/>
      <c r="AN1302" s="37"/>
      <c r="AO1302" s="37"/>
      <c r="AP1302" s="37"/>
      <c r="AQ1302" s="37"/>
      <c r="AR1302" s="37"/>
      <c r="AS1302" s="37"/>
      <c r="AT1302" s="37"/>
      <c r="AU1302" s="37"/>
      <c r="AV1302" s="37"/>
      <c r="AW1302" s="37"/>
      <c r="AX1302" s="37"/>
      <c r="AY1302" s="37"/>
      <c r="AZ1302" s="37"/>
      <c r="BA1302" s="37"/>
      <c r="BB1302" s="37"/>
      <c r="BC1302" s="37"/>
      <c r="BD1302" s="37"/>
      <c r="BE1302" s="37"/>
      <c r="BF1302" s="37"/>
      <c r="BG1302" s="37"/>
      <c r="BH1302" s="37"/>
      <c r="BI1302" s="37"/>
      <c r="BJ1302" s="37"/>
      <c r="BK1302" s="37"/>
      <c r="BL1302" s="37"/>
      <c r="BM1302" s="37"/>
      <c r="BN1302" s="37"/>
      <c r="BO1302" s="37"/>
      <c r="BP1302" s="37"/>
      <c r="BQ1302" s="37"/>
      <c r="BR1302" s="37"/>
      <c r="BS1302" s="37"/>
      <c r="BT1302" s="37"/>
      <c r="BU1302" s="37"/>
      <c r="BV1302" s="37"/>
      <c r="BW1302" s="37"/>
      <c r="BX1302" s="37"/>
      <c r="BY1302" s="37"/>
      <c r="BZ1302" s="37"/>
      <c r="CA1302" s="37"/>
      <c r="CB1302" s="37"/>
      <c r="CC1302" s="37"/>
      <c r="CD1302" s="37"/>
      <c r="CE1302" s="37"/>
      <c r="CF1302" s="37"/>
      <c r="CG1302" s="37"/>
      <c r="CH1302" s="37"/>
      <c r="CI1302" s="37"/>
      <c r="CJ1302" s="37"/>
      <c r="CK1302" s="37"/>
      <c r="CL1302" s="37"/>
      <c r="CM1302" s="37"/>
      <c r="CN1302" s="37"/>
      <c r="CO1302" s="37"/>
      <c r="CP1302" s="37"/>
      <c r="CQ1302" s="37"/>
      <c r="CR1302" s="37"/>
      <c r="CS1302" s="37"/>
      <c r="CT1302" s="37"/>
      <c r="CU1302" s="37"/>
      <c r="CV1302" s="37"/>
      <c r="CW1302" s="37"/>
      <c r="CX1302" s="37"/>
      <c r="CY1302" s="37"/>
      <c r="CZ1302" s="37"/>
      <c r="DA1302" s="37"/>
      <c r="DB1302" s="37"/>
      <c r="DC1302" s="37"/>
      <c r="DD1302" s="37"/>
      <c r="DE1302" s="37"/>
      <c r="DF1302" s="37"/>
      <c r="DG1302" s="37"/>
      <c r="DH1302" s="37"/>
      <c r="DI1302" s="37"/>
      <c r="DJ1302" s="37"/>
      <c r="DK1302" s="37"/>
      <c r="DL1302" s="37"/>
      <c r="DM1302" s="37"/>
      <c r="DN1302" s="37"/>
      <c r="DO1302" s="37"/>
      <c r="DP1302" s="37"/>
      <c r="DQ1302" s="37"/>
      <c r="DR1302" s="37"/>
      <c r="DS1302" s="37"/>
      <c r="DT1302" s="37"/>
      <c r="DU1302" s="37"/>
      <c r="DV1302" s="37"/>
      <c r="DW1302" s="37"/>
      <c r="DX1302" s="37"/>
      <c r="DY1302" s="37"/>
      <c r="DZ1302" s="37"/>
      <c r="EA1302" s="37"/>
      <c r="EB1302" s="37"/>
      <c r="EC1302" s="37"/>
      <c r="ED1302" s="37"/>
      <c r="EE1302" s="37"/>
      <c r="EF1302" s="37"/>
      <c r="EG1302" s="37"/>
      <c r="EH1302" s="37"/>
      <c r="EI1302" s="37"/>
      <c r="EJ1302" s="37"/>
      <c r="EK1302" s="37"/>
      <c r="EL1302" s="37"/>
      <c r="EM1302" s="37"/>
      <c r="EN1302" s="37"/>
      <c r="EO1302" s="37"/>
      <c r="EP1302" s="37"/>
      <c r="EQ1302" s="37"/>
      <c r="ER1302" s="37"/>
      <c r="ES1302" s="37"/>
      <c r="ET1302" s="37"/>
      <c r="EU1302" s="37"/>
      <c r="EV1302" s="37"/>
      <c r="EW1302" s="37"/>
      <c r="EX1302" s="37"/>
      <c r="EY1302" s="37"/>
      <c r="EZ1302" s="37"/>
      <c r="FA1302" s="37"/>
      <c r="FB1302" s="37"/>
      <c r="FC1302" s="37"/>
      <c r="FD1302" s="37"/>
      <c r="FE1302" s="37"/>
      <c r="FF1302" s="37"/>
      <c r="FG1302" s="37"/>
      <c r="FH1302" s="37"/>
      <c r="FI1302" s="37"/>
      <c r="FJ1302" s="37"/>
      <c r="FK1302" s="37"/>
      <c r="FL1302" s="37"/>
      <c r="FM1302" s="37"/>
      <c r="FN1302" s="37"/>
      <c r="FO1302" s="37"/>
      <c r="FP1302" s="37"/>
      <c r="FQ1302" s="37"/>
      <c r="FR1302" s="37"/>
      <c r="FS1302" s="37"/>
      <c r="FT1302" s="37"/>
      <c r="FU1302" s="37"/>
      <c r="FV1302" s="37"/>
      <c r="FW1302" s="37"/>
      <c r="FX1302" s="37"/>
      <c r="FY1302" s="37"/>
      <c r="FZ1302" s="37"/>
      <c r="GA1302" s="37"/>
      <c r="GB1302" s="37"/>
      <c r="GC1302" s="37"/>
      <c r="GD1302" s="37"/>
      <c r="GE1302" s="37"/>
      <c r="GF1302" s="37"/>
      <c r="GG1302" s="37"/>
      <c r="GH1302" s="37"/>
      <c r="GI1302" s="37"/>
      <c r="GJ1302" s="37"/>
      <c r="GK1302" s="37"/>
      <c r="GL1302" s="37"/>
      <c r="GM1302" s="37"/>
      <c r="GN1302" s="37"/>
      <c r="GO1302" s="37"/>
      <c r="GP1302" s="37"/>
      <c r="GQ1302" s="37"/>
      <c r="GR1302" s="37"/>
      <c r="GS1302" s="37"/>
      <c r="GT1302" s="37"/>
      <c r="GU1302" s="37"/>
      <c r="GV1302" s="37"/>
      <c r="GW1302" s="37"/>
      <c r="GX1302" s="37"/>
      <c r="GY1302" s="37"/>
      <c r="GZ1302" s="37"/>
      <c r="HA1302" s="37"/>
    </row>
    <row r="1303" spans="1:209" s="39" customFormat="1" x14ac:dyDescent="0.25">
      <c r="A1303" s="50"/>
      <c r="B1303" s="124"/>
      <c r="C1303" s="125"/>
      <c r="D1303" s="20"/>
      <c r="E1303" s="20"/>
      <c r="F1303" s="20"/>
      <c r="G1303" s="37"/>
      <c r="H1303" s="37"/>
      <c r="I1303" s="37"/>
      <c r="J1303" s="37"/>
      <c r="K1303" s="37"/>
      <c r="L1303" s="37"/>
      <c r="M1303" s="37"/>
      <c r="N1303" s="37"/>
      <c r="O1303" s="37"/>
      <c r="P1303" s="37"/>
      <c r="Q1303" s="37"/>
      <c r="R1303" s="37"/>
      <c r="S1303" s="37"/>
      <c r="T1303" s="37"/>
      <c r="U1303" s="37"/>
      <c r="V1303" s="37"/>
      <c r="W1303" s="37"/>
      <c r="X1303" s="37"/>
      <c r="Y1303" s="37"/>
      <c r="Z1303" s="37"/>
      <c r="AA1303" s="37"/>
      <c r="AB1303" s="37"/>
      <c r="AC1303" s="37"/>
      <c r="AD1303" s="37"/>
      <c r="AE1303" s="37"/>
      <c r="AF1303" s="37"/>
      <c r="AG1303" s="37"/>
      <c r="AH1303" s="37"/>
      <c r="AI1303" s="37"/>
      <c r="AJ1303" s="37"/>
      <c r="AK1303" s="37"/>
      <c r="AL1303" s="37"/>
      <c r="AM1303" s="37"/>
      <c r="AN1303" s="37"/>
      <c r="AO1303" s="37"/>
      <c r="AP1303" s="37"/>
      <c r="AQ1303" s="37"/>
      <c r="AR1303" s="37"/>
      <c r="AS1303" s="37"/>
      <c r="AT1303" s="37"/>
      <c r="AU1303" s="37"/>
      <c r="AV1303" s="37"/>
      <c r="AW1303" s="37"/>
      <c r="AX1303" s="37"/>
      <c r="AY1303" s="37"/>
      <c r="AZ1303" s="37"/>
      <c r="BA1303" s="37"/>
      <c r="BB1303" s="37"/>
      <c r="BC1303" s="37"/>
      <c r="BD1303" s="37"/>
      <c r="BE1303" s="37"/>
      <c r="BF1303" s="37"/>
      <c r="BG1303" s="37"/>
      <c r="BH1303" s="37"/>
      <c r="BI1303" s="37"/>
      <c r="BJ1303" s="37"/>
      <c r="BK1303" s="37"/>
      <c r="BL1303" s="37"/>
      <c r="BM1303" s="37"/>
      <c r="BN1303" s="37"/>
      <c r="BO1303" s="37"/>
      <c r="BP1303" s="37"/>
      <c r="BQ1303" s="37"/>
      <c r="BR1303" s="37"/>
      <c r="BS1303" s="37"/>
      <c r="BT1303" s="37"/>
      <c r="BU1303" s="37"/>
      <c r="BV1303" s="37"/>
      <c r="BW1303" s="37"/>
      <c r="BX1303" s="37"/>
      <c r="BY1303" s="37"/>
      <c r="BZ1303" s="37"/>
      <c r="CA1303" s="37"/>
      <c r="CB1303" s="37"/>
      <c r="CC1303" s="37"/>
      <c r="CD1303" s="37"/>
      <c r="CE1303" s="37"/>
      <c r="CF1303" s="37"/>
      <c r="CG1303" s="37"/>
      <c r="CH1303" s="37"/>
      <c r="CI1303" s="37"/>
      <c r="CJ1303" s="37"/>
      <c r="CK1303" s="37"/>
      <c r="CL1303" s="37"/>
      <c r="CM1303" s="37"/>
      <c r="CN1303" s="37"/>
      <c r="CO1303" s="37"/>
      <c r="CP1303" s="37"/>
      <c r="CQ1303" s="37"/>
      <c r="CR1303" s="37"/>
      <c r="CS1303" s="37"/>
      <c r="CT1303" s="37"/>
      <c r="CU1303" s="37"/>
      <c r="CV1303" s="37"/>
      <c r="CW1303" s="37"/>
      <c r="CX1303" s="37"/>
      <c r="CY1303" s="37"/>
      <c r="CZ1303" s="37"/>
      <c r="DA1303" s="37"/>
      <c r="DB1303" s="37"/>
      <c r="DC1303" s="37"/>
      <c r="DD1303" s="37"/>
      <c r="DE1303" s="37"/>
      <c r="DF1303" s="37"/>
      <c r="DG1303" s="37"/>
      <c r="DH1303" s="37"/>
      <c r="DI1303" s="37"/>
      <c r="DJ1303" s="37"/>
      <c r="DK1303" s="37"/>
      <c r="DL1303" s="37"/>
      <c r="DM1303" s="37"/>
      <c r="DN1303" s="37"/>
      <c r="DO1303" s="37"/>
      <c r="DP1303" s="37"/>
      <c r="DQ1303" s="37"/>
      <c r="DR1303" s="37"/>
      <c r="DS1303" s="37"/>
      <c r="DT1303" s="37"/>
      <c r="DU1303" s="37"/>
      <c r="DV1303" s="37"/>
      <c r="DW1303" s="37"/>
      <c r="DX1303" s="37"/>
      <c r="DY1303" s="37"/>
      <c r="DZ1303" s="37"/>
      <c r="EA1303" s="37"/>
      <c r="EB1303" s="37"/>
      <c r="EC1303" s="37"/>
      <c r="ED1303" s="37"/>
      <c r="EE1303" s="37"/>
      <c r="EF1303" s="37"/>
      <c r="EG1303" s="37"/>
      <c r="EH1303" s="37"/>
      <c r="EI1303" s="37"/>
      <c r="EJ1303" s="37"/>
      <c r="EK1303" s="37"/>
      <c r="EL1303" s="37"/>
      <c r="EM1303" s="37"/>
      <c r="EN1303" s="37"/>
      <c r="EO1303" s="37"/>
      <c r="EP1303" s="37"/>
      <c r="EQ1303" s="37"/>
      <c r="ER1303" s="37"/>
      <c r="ES1303" s="37"/>
      <c r="ET1303" s="37"/>
      <c r="EU1303" s="37"/>
      <c r="EV1303" s="37"/>
      <c r="EW1303" s="37"/>
      <c r="EX1303" s="37"/>
      <c r="EY1303" s="37"/>
      <c r="EZ1303" s="37"/>
      <c r="FA1303" s="37"/>
      <c r="FB1303" s="37"/>
      <c r="FC1303" s="37"/>
      <c r="FD1303" s="37"/>
      <c r="FE1303" s="37"/>
      <c r="FF1303" s="37"/>
      <c r="FG1303" s="37"/>
      <c r="FH1303" s="37"/>
      <c r="FI1303" s="37"/>
      <c r="FJ1303" s="37"/>
      <c r="FK1303" s="37"/>
      <c r="FL1303" s="37"/>
      <c r="FM1303" s="37"/>
      <c r="FN1303" s="37"/>
      <c r="FO1303" s="37"/>
      <c r="FP1303" s="37"/>
      <c r="FQ1303" s="37"/>
      <c r="FR1303" s="37"/>
      <c r="FS1303" s="37"/>
      <c r="FT1303" s="37"/>
      <c r="FU1303" s="37"/>
      <c r="FV1303" s="37"/>
      <c r="FW1303" s="37"/>
      <c r="FX1303" s="37"/>
      <c r="FY1303" s="37"/>
      <c r="FZ1303" s="37"/>
      <c r="GA1303" s="37"/>
      <c r="GB1303" s="37"/>
      <c r="GC1303" s="37"/>
      <c r="GD1303" s="37"/>
      <c r="GE1303" s="37"/>
      <c r="GF1303" s="37"/>
      <c r="GG1303" s="37"/>
      <c r="GH1303" s="37"/>
      <c r="GI1303" s="37"/>
      <c r="GJ1303" s="37"/>
      <c r="GK1303" s="37"/>
      <c r="GL1303" s="37"/>
      <c r="GM1303" s="37"/>
      <c r="GN1303" s="37"/>
      <c r="GO1303" s="37"/>
      <c r="GP1303" s="37"/>
      <c r="GQ1303" s="37"/>
      <c r="GR1303" s="37"/>
      <c r="GS1303" s="37"/>
      <c r="GT1303" s="37"/>
      <c r="GU1303" s="37"/>
      <c r="GV1303" s="37"/>
      <c r="GW1303" s="37"/>
      <c r="GX1303" s="37"/>
      <c r="GY1303" s="37"/>
      <c r="GZ1303" s="37"/>
      <c r="HA1303" s="37"/>
    </row>
    <row r="1304" spans="1:209" s="39" customFormat="1" x14ac:dyDescent="0.25">
      <c r="A1304" s="50"/>
      <c r="B1304" s="124"/>
      <c r="C1304" s="125"/>
      <c r="D1304" s="20"/>
      <c r="E1304" s="20"/>
      <c r="F1304" s="20"/>
      <c r="G1304" s="37"/>
      <c r="H1304" s="37"/>
      <c r="I1304" s="37"/>
      <c r="J1304" s="37"/>
      <c r="K1304" s="37"/>
      <c r="L1304" s="37"/>
      <c r="M1304" s="37"/>
      <c r="N1304" s="37"/>
      <c r="O1304" s="37"/>
      <c r="P1304" s="37"/>
      <c r="Q1304" s="37"/>
      <c r="R1304" s="37"/>
      <c r="S1304" s="37"/>
      <c r="T1304" s="37"/>
      <c r="U1304" s="37"/>
      <c r="V1304" s="37"/>
      <c r="W1304" s="37"/>
      <c r="X1304" s="37"/>
      <c r="Y1304" s="37"/>
      <c r="Z1304" s="37"/>
      <c r="AA1304" s="37"/>
      <c r="AB1304" s="37"/>
      <c r="AC1304" s="37"/>
      <c r="AD1304" s="37"/>
      <c r="AE1304" s="37"/>
      <c r="AF1304" s="37"/>
      <c r="AG1304" s="37"/>
      <c r="AH1304" s="37"/>
      <c r="AI1304" s="37"/>
      <c r="AJ1304" s="37"/>
      <c r="AK1304" s="37"/>
      <c r="AL1304" s="37"/>
      <c r="AM1304" s="37"/>
      <c r="AN1304" s="37"/>
      <c r="AO1304" s="37"/>
      <c r="AP1304" s="37"/>
      <c r="AQ1304" s="37"/>
      <c r="AR1304" s="37"/>
      <c r="AS1304" s="37"/>
      <c r="AT1304" s="37"/>
      <c r="AU1304" s="37"/>
      <c r="AV1304" s="37"/>
      <c r="AW1304" s="37"/>
      <c r="AX1304" s="37"/>
      <c r="AY1304" s="37"/>
      <c r="AZ1304" s="37"/>
      <c r="BA1304" s="37"/>
      <c r="BB1304" s="37"/>
      <c r="BC1304" s="37"/>
      <c r="BD1304" s="37"/>
      <c r="BE1304" s="37"/>
      <c r="BF1304" s="37"/>
      <c r="BG1304" s="37"/>
      <c r="BH1304" s="37"/>
      <c r="BI1304" s="37"/>
      <c r="BJ1304" s="37"/>
      <c r="BK1304" s="37"/>
      <c r="BL1304" s="37"/>
      <c r="BM1304" s="37"/>
      <c r="BN1304" s="37"/>
      <c r="BO1304" s="37"/>
      <c r="BP1304" s="37"/>
      <c r="BQ1304" s="37"/>
      <c r="BR1304" s="37"/>
      <c r="BS1304" s="37"/>
      <c r="BT1304" s="37"/>
      <c r="BU1304" s="37"/>
      <c r="BV1304" s="37"/>
      <c r="BW1304" s="37"/>
      <c r="BX1304" s="37"/>
      <c r="BY1304" s="37"/>
      <c r="BZ1304" s="37"/>
      <c r="CA1304" s="37"/>
      <c r="CB1304" s="37"/>
      <c r="CC1304" s="37"/>
      <c r="CD1304" s="37"/>
      <c r="CE1304" s="37"/>
      <c r="CF1304" s="37"/>
      <c r="CG1304" s="37"/>
      <c r="CH1304" s="37"/>
      <c r="CI1304" s="37"/>
      <c r="CJ1304" s="37"/>
      <c r="CK1304" s="37"/>
      <c r="CL1304" s="37"/>
      <c r="CM1304" s="37"/>
      <c r="CN1304" s="37"/>
      <c r="CO1304" s="37"/>
      <c r="CP1304" s="37"/>
      <c r="CQ1304" s="37"/>
      <c r="CR1304" s="37"/>
      <c r="CS1304" s="37"/>
      <c r="CT1304" s="37"/>
      <c r="CU1304" s="37"/>
      <c r="CV1304" s="37"/>
      <c r="CW1304" s="37"/>
      <c r="CX1304" s="37"/>
      <c r="CY1304" s="37"/>
      <c r="CZ1304" s="37"/>
      <c r="DA1304" s="37"/>
      <c r="DB1304" s="37"/>
      <c r="DC1304" s="37"/>
      <c r="DD1304" s="37"/>
      <c r="DE1304" s="37"/>
      <c r="DF1304" s="37"/>
      <c r="DG1304" s="37"/>
      <c r="DH1304" s="37"/>
      <c r="DI1304" s="37"/>
      <c r="DJ1304" s="37"/>
      <c r="DK1304" s="37"/>
      <c r="DL1304" s="37"/>
      <c r="DM1304" s="37"/>
      <c r="DN1304" s="37"/>
      <c r="DO1304" s="37"/>
      <c r="DP1304" s="37"/>
      <c r="DQ1304" s="37"/>
      <c r="DR1304" s="37"/>
      <c r="DS1304" s="37"/>
      <c r="DT1304" s="37"/>
      <c r="DU1304" s="37"/>
      <c r="DV1304" s="37"/>
      <c r="DW1304" s="37"/>
      <c r="DX1304" s="37"/>
      <c r="DY1304" s="37"/>
      <c r="DZ1304" s="37"/>
      <c r="EA1304" s="37"/>
      <c r="EB1304" s="37"/>
      <c r="EC1304" s="37"/>
      <c r="ED1304" s="37"/>
      <c r="EE1304" s="37"/>
      <c r="EF1304" s="37"/>
      <c r="EG1304" s="37"/>
      <c r="EH1304" s="37"/>
      <c r="EI1304" s="37"/>
      <c r="EJ1304" s="37"/>
      <c r="EK1304" s="37"/>
      <c r="EL1304" s="37"/>
      <c r="EM1304" s="37"/>
      <c r="EN1304" s="37"/>
      <c r="EO1304" s="37"/>
      <c r="EP1304" s="37"/>
      <c r="EQ1304" s="37"/>
      <c r="ER1304" s="37"/>
      <c r="ES1304" s="37"/>
      <c r="ET1304" s="37"/>
      <c r="EU1304" s="37"/>
      <c r="EV1304" s="37"/>
      <c r="EW1304" s="37"/>
      <c r="EX1304" s="37"/>
      <c r="EY1304" s="37"/>
      <c r="EZ1304" s="37"/>
      <c r="FA1304" s="37"/>
      <c r="FB1304" s="37"/>
      <c r="FC1304" s="37"/>
      <c r="FD1304" s="37"/>
      <c r="FE1304" s="37"/>
      <c r="FF1304" s="37"/>
      <c r="FG1304" s="37"/>
      <c r="FH1304" s="37"/>
      <c r="FI1304" s="37"/>
      <c r="FJ1304" s="37"/>
      <c r="FK1304" s="37"/>
      <c r="FL1304" s="37"/>
      <c r="FM1304" s="37"/>
      <c r="FN1304" s="37"/>
      <c r="FO1304" s="37"/>
      <c r="FP1304" s="37"/>
      <c r="FQ1304" s="37"/>
      <c r="FR1304" s="37"/>
      <c r="FS1304" s="37"/>
      <c r="FT1304" s="37"/>
      <c r="FU1304" s="37"/>
      <c r="FV1304" s="37"/>
      <c r="FW1304" s="37"/>
      <c r="FX1304" s="37"/>
      <c r="FY1304" s="37"/>
      <c r="FZ1304" s="37"/>
      <c r="GA1304" s="37"/>
      <c r="GB1304" s="37"/>
      <c r="GC1304" s="37"/>
      <c r="GD1304" s="37"/>
      <c r="GE1304" s="37"/>
      <c r="GF1304" s="37"/>
      <c r="GG1304" s="37"/>
      <c r="GH1304" s="37"/>
      <c r="GI1304" s="37"/>
      <c r="GJ1304" s="37"/>
      <c r="GK1304" s="37"/>
      <c r="GL1304" s="37"/>
      <c r="GM1304" s="37"/>
      <c r="GN1304" s="37"/>
      <c r="GO1304" s="37"/>
      <c r="GP1304" s="37"/>
      <c r="GQ1304" s="37"/>
      <c r="GR1304" s="37"/>
      <c r="GS1304" s="37"/>
      <c r="GT1304" s="37"/>
      <c r="GU1304" s="37"/>
      <c r="GV1304" s="37"/>
      <c r="GW1304" s="37"/>
      <c r="GX1304" s="37"/>
      <c r="GY1304" s="37"/>
      <c r="GZ1304" s="37"/>
      <c r="HA1304" s="37"/>
    </row>
    <row r="1305" spans="1:209" s="39" customFormat="1" x14ac:dyDescent="0.25">
      <c r="A1305" s="50"/>
      <c r="B1305" s="124"/>
      <c r="C1305" s="125"/>
      <c r="D1305" s="20"/>
      <c r="E1305" s="20"/>
      <c r="F1305" s="20"/>
      <c r="G1305" s="37"/>
      <c r="H1305" s="37"/>
      <c r="I1305" s="37"/>
      <c r="J1305" s="37"/>
      <c r="K1305" s="37"/>
      <c r="L1305" s="37"/>
      <c r="M1305" s="37"/>
      <c r="N1305" s="37"/>
      <c r="O1305" s="37"/>
      <c r="P1305" s="37"/>
      <c r="Q1305" s="37"/>
      <c r="R1305" s="37"/>
      <c r="S1305" s="37"/>
      <c r="T1305" s="37"/>
      <c r="U1305" s="37"/>
      <c r="V1305" s="37"/>
      <c r="W1305" s="37"/>
      <c r="X1305" s="37"/>
      <c r="Y1305" s="37"/>
      <c r="Z1305" s="37"/>
      <c r="AA1305" s="37"/>
      <c r="AB1305" s="37"/>
      <c r="AC1305" s="37"/>
      <c r="AD1305" s="37"/>
      <c r="AE1305" s="37"/>
      <c r="AF1305" s="37"/>
      <c r="AG1305" s="37"/>
      <c r="AH1305" s="37"/>
      <c r="AI1305" s="37"/>
      <c r="AJ1305" s="37"/>
      <c r="AK1305" s="37"/>
      <c r="AL1305" s="37"/>
      <c r="AM1305" s="37"/>
      <c r="AN1305" s="37"/>
      <c r="AO1305" s="37"/>
      <c r="AP1305" s="37"/>
      <c r="AQ1305" s="37"/>
      <c r="AR1305" s="37"/>
      <c r="AS1305" s="37"/>
      <c r="AT1305" s="37"/>
      <c r="AU1305" s="37"/>
      <c r="AV1305" s="37"/>
      <c r="AW1305" s="37"/>
      <c r="AX1305" s="37"/>
      <c r="AY1305" s="37"/>
      <c r="AZ1305" s="37"/>
      <c r="BA1305" s="37"/>
      <c r="BB1305" s="37"/>
      <c r="BC1305" s="37"/>
      <c r="BD1305" s="37"/>
      <c r="BE1305" s="37"/>
      <c r="BF1305" s="37"/>
      <c r="BG1305" s="37"/>
      <c r="BH1305" s="37"/>
      <c r="BI1305" s="37"/>
      <c r="BJ1305" s="37"/>
      <c r="BK1305" s="37"/>
      <c r="BL1305" s="37"/>
      <c r="BM1305" s="37"/>
      <c r="BN1305" s="37"/>
      <c r="BO1305" s="37"/>
      <c r="BP1305" s="37"/>
      <c r="BQ1305" s="37"/>
      <c r="BR1305" s="37"/>
      <c r="BS1305" s="37"/>
      <c r="BT1305" s="37"/>
      <c r="BU1305" s="37"/>
      <c r="BV1305" s="37"/>
      <c r="BW1305" s="37"/>
      <c r="BX1305" s="37"/>
      <c r="BY1305" s="37"/>
      <c r="BZ1305" s="37"/>
      <c r="CA1305" s="37"/>
      <c r="CB1305" s="37"/>
      <c r="CC1305" s="37"/>
      <c r="CD1305" s="37"/>
      <c r="CE1305" s="37"/>
      <c r="CF1305" s="37"/>
      <c r="CG1305" s="37"/>
      <c r="CH1305" s="37"/>
      <c r="CI1305" s="37"/>
      <c r="CJ1305" s="37"/>
      <c r="CK1305" s="37"/>
      <c r="CL1305" s="37"/>
      <c r="CM1305" s="37"/>
      <c r="CN1305" s="37"/>
      <c r="CO1305" s="37"/>
      <c r="CP1305" s="37"/>
      <c r="CQ1305" s="37"/>
      <c r="CR1305" s="37"/>
      <c r="CS1305" s="37"/>
      <c r="CT1305" s="37"/>
      <c r="CU1305" s="37"/>
      <c r="CV1305" s="37"/>
      <c r="CW1305" s="37"/>
      <c r="CX1305" s="37"/>
      <c r="CY1305" s="37"/>
      <c r="CZ1305" s="37"/>
      <c r="DA1305" s="37"/>
      <c r="DB1305" s="37"/>
      <c r="DC1305" s="37"/>
      <c r="DD1305" s="37"/>
      <c r="DE1305" s="37"/>
      <c r="DF1305" s="37"/>
      <c r="DG1305" s="37"/>
      <c r="DH1305" s="37"/>
      <c r="DI1305" s="37"/>
      <c r="DJ1305" s="37"/>
      <c r="DK1305" s="37"/>
      <c r="DL1305" s="37"/>
      <c r="DM1305" s="37"/>
      <c r="DN1305" s="37"/>
      <c r="DO1305" s="37"/>
      <c r="DP1305" s="37"/>
      <c r="DQ1305" s="37"/>
      <c r="DR1305" s="37"/>
      <c r="DS1305" s="37"/>
      <c r="DT1305" s="37"/>
      <c r="DU1305" s="37"/>
      <c r="DV1305" s="37"/>
      <c r="DW1305" s="37"/>
      <c r="DX1305" s="37"/>
      <c r="DY1305" s="37"/>
      <c r="DZ1305" s="37"/>
      <c r="EA1305" s="37"/>
      <c r="EB1305" s="37"/>
      <c r="EC1305" s="37"/>
      <c r="ED1305" s="37"/>
      <c r="EE1305" s="37"/>
      <c r="EF1305" s="37"/>
      <c r="EG1305" s="37"/>
      <c r="EH1305" s="37"/>
      <c r="EI1305" s="37"/>
      <c r="EJ1305" s="37"/>
      <c r="EK1305" s="37"/>
      <c r="EL1305" s="37"/>
      <c r="EM1305" s="37"/>
      <c r="EN1305" s="37"/>
      <c r="EO1305" s="37"/>
      <c r="EP1305" s="37"/>
      <c r="EQ1305" s="37"/>
      <c r="ER1305" s="37"/>
      <c r="ES1305" s="37"/>
      <c r="ET1305" s="37"/>
      <c r="EU1305" s="37"/>
      <c r="EV1305" s="37"/>
      <c r="EW1305" s="37"/>
      <c r="EX1305" s="37"/>
      <c r="EY1305" s="37"/>
      <c r="EZ1305" s="37"/>
      <c r="FA1305" s="37"/>
      <c r="FB1305" s="37"/>
      <c r="FC1305" s="37"/>
      <c r="FD1305" s="37"/>
      <c r="FE1305" s="37"/>
      <c r="FF1305" s="37"/>
      <c r="FG1305" s="37"/>
      <c r="FH1305" s="37"/>
      <c r="FI1305" s="37"/>
      <c r="FJ1305" s="37"/>
      <c r="FK1305" s="37"/>
      <c r="FL1305" s="37"/>
      <c r="FM1305" s="37"/>
      <c r="FN1305" s="37"/>
      <c r="FO1305" s="37"/>
      <c r="FP1305" s="37"/>
      <c r="FQ1305" s="37"/>
      <c r="FR1305" s="37"/>
      <c r="FS1305" s="37"/>
      <c r="FT1305" s="37"/>
      <c r="FU1305" s="37"/>
      <c r="FV1305" s="37"/>
      <c r="FW1305" s="37"/>
      <c r="FX1305" s="37"/>
      <c r="FY1305" s="37"/>
      <c r="FZ1305" s="37"/>
      <c r="GA1305" s="37"/>
      <c r="GB1305" s="37"/>
      <c r="GC1305" s="37"/>
      <c r="GD1305" s="37"/>
      <c r="GE1305" s="37"/>
      <c r="GF1305" s="37"/>
      <c r="GG1305" s="37"/>
      <c r="GH1305" s="37"/>
      <c r="GI1305" s="37"/>
      <c r="GJ1305" s="37"/>
      <c r="GK1305" s="37"/>
      <c r="GL1305" s="37"/>
      <c r="GM1305" s="37"/>
      <c r="GN1305" s="37"/>
      <c r="GO1305" s="37"/>
      <c r="GP1305" s="37"/>
      <c r="GQ1305" s="37"/>
      <c r="GR1305" s="37"/>
      <c r="GS1305" s="37"/>
      <c r="GT1305" s="37"/>
      <c r="GU1305" s="37"/>
      <c r="GV1305" s="37"/>
      <c r="GW1305" s="37"/>
      <c r="GX1305" s="37"/>
      <c r="GY1305" s="37"/>
      <c r="GZ1305" s="37"/>
      <c r="HA1305" s="37"/>
    </row>
    <row r="1306" spans="1:209" s="39" customFormat="1" x14ac:dyDescent="0.25">
      <c r="A1306" s="50"/>
      <c r="B1306" s="124"/>
      <c r="C1306" s="125"/>
      <c r="D1306" s="20"/>
      <c r="E1306" s="20"/>
      <c r="F1306" s="20"/>
      <c r="G1306" s="37"/>
      <c r="H1306" s="37"/>
      <c r="I1306" s="37"/>
      <c r="J1306" s="37"/>
      <c r="K1306" s="37"/>
      <c r="L1306" s="37"/>
      <c r="M1306" s="37"/>
      <c r="N1306" s="37"/>
      <c r="O1306" s="37"/>
      <c r="P1306" s="37"/>
      <c r="Q1306" s="37"/>
      <c r="R1306" s="37"/>
      <c r="S1306" s="37"/>
      <c r="T1306" s="37"/>
      <c r="U1306" s="37"/>
      <c r="V1306" s="37"/>
      <c r="W1306" s="37"/>
      <c r="X1306" s="37"/>
      <c r="Y1306" s="37"/>
      <c r="Z1306" s="37"/>
      <c r="AA1306" s="37"/>
      <c r="AB1306" s="37"/>
      <c r="AC1306" s="37"/>
      <c r="AD1306" s="37"/>
      <c r="AE1306" s="37"/>
      <c r="AF1306" s="37"/>
      <c r="AG1306" s="37"/>
      <c r="AH1306" s="37"/>
      <c r="AI1306" s="37"/>
      <c r="AJ1306" s="37"/>
      <c r="AK1306" s="37"/>
      <c r="AL1306" s="37"/>
      <c r="AM1306" s="37"/>
      <c r="AN1306" s="37"/>
      <c r="AO1306" s="37"/>
      <c r="AP1306" s="37"/>
      <c r="AQ1306" s="37"/>
      <c r="AR1306" s="37"/>
      <c r="AS1306" s="37"/>
      <c r="AT1306" s="37"/>
      <c r="AU1306" s="37"/>
      <c r="AV1306" s="37"/>
      <c r="AW1306" s="37"/>
      <c r="AX1306" s="37"/>
      <c r="AY1306" s="37"/>
      <c r="AZ1306" s="37"/>
      <c r="BA1306" s="37"/>
      <c r="BB1306" s="37"/>
      <c r="BC1306" s="37"/>
      <c r="BD1306" s="37"/>
      <c r="BE1306" s="37"/>
      <c r="BF1306" s="37"/>
      <c r="BG1306" s="37"/>
      <c r="BH1306" s="37"/>
      <c r="BI1306" s="37"/>
      <c r="BJ1306" s="37"/>
      <c r="BK1306" s="37"/>
      <c r="BL1306" s="37"/>
      <c r="BM1306" s="37"/>
      <c r="BN1306" s="37"/>
      <c r="BO1306" s="37"/>
      <c r="BP1306" s="37"/>
      <c r="BQ1306" s="37"/>
      <c r="BR1306" s="37"/>
      <c r="BS1306" s="37"/>
      <c r="BT1306" s="37"/>
      <c r="BU1306" s="37"/>
      <c r="BV1306" s="37"/>
      <c r="BW1306" s="37"/>
      <c r="BX1306" s="37"/>
      <c r="BY1306" s="37"/>
      <c r="BZ1306" s="37"/>
      <c r="CA1306" s="37"/>
      <c r="CB1306" s="37"/>
      <c r="CC1306" s="37"/>
      <c r="CD1306" s="37"/>
      <c r="CE1306" s="37"/>
      <c r="CF1306" s="37"/>
      <c r="CG1306" s="37"/>
      <c r="CH1306" s="37"/>
      <c r="CI1306" s="37"/>
      <c r="CJ1306" s="37"/>
      <c r="CK1306" s="37"/>
      <c r="CL1306" s="37"/>
      <c r="CM1306" s="37"/>
      <c r="CN1306" s="37"/>
      <c r="CO1306" s="37"/>
      <c r="CP1306" s="37"/>
      <c r="CQ1306" s="37"/>
      <c r="CR1306" s="37"/>
      <c r="CS1306" s="37"/>
      <c r="CT1306" s="37"/>
      <c r="CU1306" s="37"/>
      <c r="CV1306" s="37"/>
      <c r="CW1306" s="37"/>
      <c r="CX1306" s="37"/>
      <c r="CY1306" s="37"/>
      <c r="CZ1306" s="37"/>
      <c r="DA1306" s="37"/>
      <c r="DB1306" s="37"/>
      <c r="DC1306" s="37"/>
      <c r="DD1306" s="37"/>
      <c r="DE1306" s="37"/>
      <c r="DF1306" s="37"/>
      <c r="DG1306" s="37"/>
      <c r="DH1306" s="37"/>
      <c r="DI1306" s="37"/>
      <c r="DJ1306" s="37"/>
      <c r="DK1306" s="37"/>
      <c r="DL1306" s="37"/>
      <c r="DM1306" s="37"/>
      <c r="DN1306" s="37"/>
      <c r="DO1306" s="37"/>
      <c r="DP1306" s="37"/>
      <c r="DQ1306" s="37"/>
      <c r="DR1306" s="37"/>
      <c r="DS1306" s="37"/>
      <c r="DT1306" s="37"/>
      <c r="DU1306" s="37"/>
      <c r="DV1306" s="37"/>
      <c r="DW1306" s="37"/>
      <c r="DX1306" s="37"/>
      <c r="DY1306" s="37"/>
      <c r="DZ1306" s="37"/>
      <c r="EA1306" s="37"/>
      <c r="EB1306" s="37"/>
      <c r="EC1306" s="37"/>
      <c r="ED1306" s="37"/>
      <c r="EE1306" s="37"/>
      <c r="EF1306" s="37"/>
      <c r="EG1306" s="37"/>
      <c r="EH1306" s="37"/>
      <c r="EI1306" s="37"/>
      <c r="EJ1306" s="37"/>
      <c r="EK1306" s="37"/>
      <c r="EL1306" s="37"/>
      <c r="EM1306" s="37"/>
      <c r="EN1306" s="37"/>
      <c r="EO1306" s="37"/>
      <c r="EP1306" s="37"/>
      <c r="EQ1306" s="37"/>
      <c r="ER1306" s="37"/>
      <c r="ES1306" s="37"/>
      <c r="ET1306" s="37"/>
      <c r="EU1306" s="37"/>
      <c r="EV1306" s="37"/>
      <c r="EW1306" s="37"/>
      <c r="EX1306" s="37"/>
      <c r="EY1306" s="37"/>
      <c r="EZ1306" s="37"/>
      <c r="FA1306" s="37"/>
      <c r="FB1306" s="37"/>
      <c r="FC1306" s="37"/>
      <c r="FD1306" s="37"/>
      <c r="FE1306" s="37"/>
      <c r="FF1306" s="37"/>
      <c r="FG1306" s="37"/>
      <c r="FH1306" s="37"/>
      <c r="FI1306" s="37"/>
      <c r="FJ1306" s="37"/>
      <c r="FK1306" s="37"/>
      <c r="FL1306" s="37"/>
      <c r="FM1306" s="37"/>
      <c r="FN1306" s="37"/>
      <c r="FO1306" s="37"/>
      <c r="FP1306" s="37"/>
      <c r="FQ1306" s="37"/>
      <c r="FR1306" s="37"/>
      <c r="FS1306" s="37"/>
      <c r="FT1306" s="37"/>
      <c r="FU1306" s="37"/>
      <c r="FV1306" s="37"/>
      <c r="FW1306" s="37"/>
      <c r="FX1306" s="37"/>
      <c r="FY1306" s="37"/>
      <c r="FZ1306" s="37"/>
      <c r="GA1306" s="37"/>
      <c r="GB1306" s="37"/>
      <c r="GC1306" s="37"/>
      <c r="GD1306" s="37"/>
      <c r="GE1306" s="37"/>
      <c r="GF1306" s="37"/>
      <c r="GG1306" s="37"/>
      <c r="GH1306" s="37"/>
      <c r="GI1306" s="37"/>
      <c r="GJ1306" s="37"/>
      <c r="GK1306" s="37"/>
      <c r="GL1306" s="37"/>
      <c r="GM1306" s="37"/>
      <c r="GN1306" s="37"/>
      <c r="GO1306" s="37"/>
      <c r="GP1306" s="37"/>
      <c r="GQ1306" s="37"/>
      <c r="GR1306" s="37"/>
      <c r="GS1306" s="37"/>
      <c r="GT1306" s="37"/>
      <c r="GU1306" s="37"/>
      <c r="GV1306" s="37"/>
      <c r="GW1306" s="37"/>
      <c r="GX1306" s="37"/>
      <c r="GY1306" s="37"/>
      <c r="GZ1306" s="37"/>
      <c r="HA1306" s="37"/>
    </row>
    <row r="1307" spans="1:209" s="39" customFormat="1" x14ac:dyDescent="0.25">
      <c r="A1307" s="50"/>
      <c r="B1307" s="124"/>
      <c r="C1307" s="125"/>
      <c r="D1307" s="20"/>
      <c r="E1307" s="20"/>
      <c r="F1307" s="20"/>
      <c r="G1307" s="37"/>
      <c r="H1307" s="37"/>
      <c r="I1307" s="37"/>
      <c r="J1307" s="37"/>
      <c r="K1307" s="37"/>
      <c r="L1307" s="37"/>
      <c r="M1307" s="37"/>
      <c r="N1307" s="37"/>
      <c r="O1307" s="37"/>
      <c r="P1307" s="37"/>
      <c r="Q1307" s="37"/>
      <c r="R1307" s="37"/>
      <c r="S1307" s="37"/>
      <c r="T1307" s="37"/>
      <c r="U1307" s="37"/>
      <c r="V1307" s="37"/>
      <c r="W1307" s="37"/>
      <c r="X1307" s="37"/>
      <c r="Y1307" s="37"/>
      <c r="Z1307" s="37"/>
      <c r="AA1307" s="37"/>
      <c r="AB1307" s="37"/>
      <c r="AC1307" s="37"/>
      <c r="AD1307" s="37"/>
      <c r="AE1307" s="37"/>
      <c r="AF1307" s="37"/>
      <c r="AG1307" s="37"/>
      <c r="AH1307" s="37"/>
      <c r="AI1307" s="37"/>
      <c r="AJ1307" s="37"/>
      <c r="AK1307" s="37"/>
      <c r="AL1307" s="37"/>
      <c r="AM1307" s="37"/>
      <c r="AN1307" s="37"/>
      <c r="AO1307" s="37"/>
      <c r="AP1307" s="37"/>
      <c r="AQ1307" s="37"/>
      <c r="AR1307" s="37"/>
      <c r="AS1307" s="37"/>
      <c r="AT1307" s="37"/>
      <c r="AU1307" s="37"/>
      <c r="AV1307" s="37"/>
      <c r="AW1307" s="37"/>
      <c r="AX1307" s="37"/>
      <c r="AY1307" s="37"/>
      <c r="AZ1307" s="37"/>
      <c r="BA1307" s="37"/>
      <c r="BB1307" s="37"/>
      <c r="BC1307" s="37"/>
      <c r="BD1307" s="37"/>
      <c r="BE1307" s="37"/>
      <c r="BF1307" s="37"/>
      <c r="BG1307" s="37"/>
      <c r="BH1307" s="37"/>
      <c r="BI1307" s="37"/>
      <c r="BJ1307" s="37"/>
      <c r="BK1307" s="37"/>
      <c r="BL1307" s="37"/>
      <c r="BM1307" s="37"/>
      <c r="BN1307" s="37"/>
      <c r="BO1307" s="37"/>
      <c r="BP1307" s="37"/>
      <c r="BQ1307" s="37"/>
      <c r="BR1307" s="37"/>
      <c r="BS1307" s="37"/>
      <c r="BT1307" s="37"/>
      <c r="BU1307" s="37"/>
      <c r="BV1307" s="37"/>
      <c r="BW1307" s="37"/>
      <c r="BX1307" s="37"/>
      <c r="BY1307" s="37"/>
      <c r="BZ1307" s="37"/>
      <c r="CA1307" s="37"/>
      <c r="CB1307" s="37"/>
      <c r="CC1307" s="37"/>
      <c r="CD1307" s="37"/>
      <c r="CE1307" s="37"/>
      <c r="CF1307" s="37"/>
      <c r="CG1307" s="37"/>
      <c r="CH1307" s="37"/>
      <c r="CI1307" s="37"/>
      <c r="CJ1307" s="37"/>
      <c r="CK1307" s="37"/>
      <c r="CL1307" s="37"/>
      <c r="CM1307" s="37"/>
      <c r="CN1307" s="37"/>
      <c r="CO1307" s="37"/>
      <c r="CP1307" s="37"/>
      <c r="CQ1307" s="37"/>
      <c r="CR1307" s="37"/>
      <c r="CS1307" s="37"/>
      <c r="CT1307" s="37"/>
      <c r="CU1307" s="37"/>
      <c r="CV1307" s="37"/>
      <c r="CW1307" s="37"/>
      <c r="CX1307" s="37"/>
      <c r="CY1307" s="37"/>
      <c r="CZ1307" s="37"/>
      <c r="DA1307" s="37"/>
      <c r="DB1307" s="37"/>
      <c r="DC1307" s="37"/>
      <c r="DD1307" s="37"/>
      <c r="DE1307" s="37"/>
      <c r="DF1307" s="37"/>
      <c r="DG1307" s="37"/>
      <c r="DH1307" s="37"/>
      <c r="DI1307" s="37"/>
      <c r="DJ1307" s="37"/>
      <c r="DK1307" s="37"/>
      <c r="DL1307" s="37"/>
      <c r="DM1307" s="37"/>
      <c r="DN1307" s="37"/>
      <c r="DO1307" s="37"/>
      <c r="DP1307" s="37"/>
      <c r="DQ1307" s="37"/>
      <c r="DR1307" s="37"/>
      <c r="DS1307" s="37"/>
      <c r="DT1307" s="37"/>
      <c r="DU1307" s="37"/>
      <c r="DV1307" s="37"/>
      <c r="DW1307" s="37"/>
      <c r="DX1307" s="37"/>
      <c r="DY1307" s="37"/>
      <c r="DZ1307" s="37"/>
      <c r="EA1307" s="37"/>
      <c r="EB1307" s="37"/>
      <c r="EC1307" s="37"/>
      <c r="ED1307" s="37"/>
      <c r="EE1307" s="37"/>
      <c r="EF1307" s="37"/>
      <c r="EG1307" s="37"/>
      <c r="EH1307" s="37"/>
      <c r="EI1307" s="37"/>
      <c r="EJ1307" s="37"/>
      <c r="EK1307" s="37"/>
      <c r="EL1307" s="37"/>
      <c r="EM1307" s="37"/>
      <c r="EN1307" s="37"/>
      <c r="EO1307" s="37"/>
      <c r="EP1307" s="37"/>
      <c r="EQ1307" s="37"/>
      <c r="ER1307" s="37"/>
      <c r="ES1307" s="37"/>
      <c r="ET1307" s="37"/>
      <c r="EU1307" s="37"/>
      <c r="EV1307" s="37"/>
      <c r="EW1307" s="37"/>
      <c r="EX1307" s="37"/>
      <c r="EY1307" s="37"/>
      <c r="EZ1307" s="37"/>
      <c r="FA1307" s="37"/>
      <c r="FB1307" s="37"/>
      <c r="FC1307" s="37"/>
      <c r="FD1307" s="37"/>
      <c r="FE1307" s="37"/>
      <c r="FF1307" s="37"/>
      <c r="FG1307" s="37"/>
      <c r="FH1307" s="37"/>
      <c r="FI1307" s="37"/>
      <c r="FJ1307" s="37"/>
      <c r="FK1307" s="37"/>
      <c r="FL1307" s="37"/>
      <c r="FM1307" s="37"/>
      <c r="FN1307" s="37"/>
      <c r="FO1307" s="37"/>
      <c r="FP1307" s="37"/>
      <c r="FQ1307" s="37"/>
      <c r="FR1307" s="37"/>
      <c r="FS1307" s="37"/>
      <c r="FT1307" s="37"/>
      <c r="FU1307" s="37"/>
      <c r="FV1307" s="37"/>
      <c r="FW1307" s="37"/>
      <c r="FX1307" s="37"/>
      <c r="FY1307" s="37"/>
      <c r="FZ1307" s="37"/>
      <c r="GA1307" s="37"/>
      <c r="GB1307" s="37"/>
      <c r="GC1307" s="37"/>
      <c r="GD1307" s="37"/>
      <c r="GE1307" s="37"/>
      <c r="GF1307" s="37"/>
      <c r="GG1307" s="37"/>
      <c r="GH1307" s="37"/>
      <c r="GI1307" s="37"/>
      <c r="GJ1307" s="37"/>
      <c r="GK1307" s="37"/>
      <c r="GL1307" s="37"/>
      <c r="GM1307" s="37"/>
      <c r="GN1307" s="37"/>
      <c r="GO1307" s="37"/>
      <c r="GP1307" s="37"/>
      <c r="GQ1307" s="37"/>
      <c r="GR1307" s="37"/>
      <c r="GS1307" s="37"/>
      <c r="GT1307" s="37"/>
      <c r="GU1307" s="37"/>
      <c r="GV1307" s="37"/>
      <c r="GW1307" s="37"/>
      <c r="GX1307" s="37"/>
      <c r="GY1307" s="37"/>
      <c r="GZ1307" s="37"/>
      <c r="HA1307" s="37"/>
    </row>
    <row r="1308" spans="1:209" s="39" customFormat="1" x14ac:dyDescent="0.25">
      <c r="A1308" s="50"/>
      <c r="B1308" s="124"/>
      <c r="C1308" s="125"/>
      <c r="D1308" s="20"/>
      <c r="E1308" s="20"/>
      <c r="F1308" s="20"/>
      <c r="G1308" s="37"/>
      <c r="H1308" s="37"/>
      <c r="I1308" s="37"/>
      <c r="J1308" s="37"/>
      <c r="K1308" s="37"/>
      <c r="L1308" s="37"/>
      <c r="M1308" s="37"/>
      <c r="N1308" s="37"/>
      <c r="O1308" s="37"/>
      <c r="P1308" s="37"/>
      <c r="Q1308" s="37"/>
      <c r="R1308" s="37"/>
      <c r="S1308" s="37"/>
      <c r="T1308" s="37"/>
      <c r="U1308" s="37"/>
      <c r="V1308" s="37"/>
      <c r="W1308" s="37"/>
      <c r="X1308" s="37"/>
      <c r="Y1308" s="37"/>
      <c r="Z1308" s="37"/>
      <c r="AA1308" s="37"/>
      <c r="AB1308" s="37"/>
      <c r="AC1308" s="37"/>
      <c r="AD1308" s="37"/>
      <c r="AE1308" s="37"/>
      <c r="AF1308" s="37"/>
      <c r="AG1308" s="37"/>
      <c r="AH1308" s="37"/>
      <c r="AI1308" s="37"/>
      <c r="AJ1308" s="37"/>
      <c r="AK1308" s="37"/>
      <c r="AL1308" s="37"/>
      <c r="AM1308" s="37"/>
      <c r="AN1308" s="37"/>
      <c r="AO1308" s="37"/>
      <c r="AP1308" s="37"/>
      <c r="AQ1308" s="37"/>
      <c r="AR1308" s="37"/>
      <c r="AS1308" s="37"/>
      <c r="AT1308" s="37"/>
      <c r="AU1308" s="37"/>
      <c r="AV1308" s="37"/>
      <c r="AW1308" s="37"/>
      <c r="AX1308" s="37"/>
      <c r="AY1308" s="37"/>
      <c r="AZ1308" s="37"/>
      <c r="BA1308" s="37"/>
      <c r="BB1308" s="37"/>
      <c r="BC1308" s="37"/>
      <c r="BD1308" s="37"/>
      <c r="BE1308" s="37"/>
      <c r="BF1308" s="37"/>
      <c r="BG1308" s="37"/>
      <c r="BH1308" s="37"/>
      <c r="BI1308" s="37"/>
      <c r="BJ1308" s="37"/>
      <c r="BK1308" s="37"/>
      <c r="BL1308" s="37"/>
      <c r="BM1308" s="37"/>
      <c r="BN1308" s="37"/>
      <c r="BO1308" s="37"/>
      <c r="BP1308" s="37"/>
      <c r="BQ1308" s="37"/>
      <c r="BR1308" s="37"/>
      <c r="BS1308" s="37"/>
      <c r="BT1308" s="37"/>
      <c r="BU1308" s="37"/>
      <c r="BV1308" s="37"/>
      <c r="BW1308" s="37"/>
      <c r="BX1308" s="37"/>
      <c r="BY1308" s="37"/>
      <c r="BZ1308" s="37"/>
      <c r="CA1308" s="37"/>
      <c r="CB1308" s="37"/>
      <c r="CC1308" s="37"/>
      <c r="CD1308" s="37"/>
      <c r="CE1308" s="37"/>
      <c r="CF1308" s="37"/>
      <c r="CG1308" s="37"/>
      <c r="CH1308" s="37"/>
      <c r="CI1308" s="37"/>
      <c r="CJ1308" s="37"/>
      <c r="CK1308" s="37"/>
      <c r="CL1308" s="37"/>
      <c r="CM1308" s="37"/>
      <c r="CN1308" s="37"/>
      <c r="CO1308" s="37"/>
      <c r="CP1308" s="37"/>
      <c r="CQ1308" s="37"/>
      <c r="CR1308" s="37"/>
      <c r="CS1308" s="37"/>
      <c r="CT1308" s="37"/>
      <c r="CU1308" s="37"/>
      <c r="CV1308" s="37"/>
      <c r="CW1308" s="37"/>
      <c r="CX1308" s="37"/>
      <c r="CY1308" s="37"/>
      <c r="CZ1308" s="37"/>
      <c r="DA1308" s="37"/>
      <c r="DB1308" s="37"/>
      <c r="DC1308" s="37"/>
      <c r="DD1308" s="37"/>
      <c r="DE1308" s="37"/>
      <c r="DF1308" s="37"/>
      <c r="DG1308" s="37"/>
      <c r="DH1308" s="37"/>
      <c r="DI1308" s="37"/>
      <c r="DJ1308" s="37"/>
      <c r="DK1308" s="37"/>
      <c r="DL1308" s="37"/>
      <c r="DM1308" s="37"/>
      <c r="DN1308" s="37"/>
      <c r="DO1308" s="37"/>
      <c r="DP1308" s="37"/>
      <c r="DQ1308" s="37"/>
      <c r="DR1308" s="37"/>
      <c r="DS1308" s="37"/>
      <c r="DT1308" s="37"/>
      <c r="DU1308" s="37"/>
      <c r="DV1308" s="37"/>
      <c r="DW1308" s="37"/>
      <c r="DX1308" s="37"/>
      <c r="DY1308" s="37"/>
      <c r="DZ1308" s="37"/>
      <c r="EA1308" s="37"/>
      <c r="EB1308" s="37"/>
      <c r="EC1308" s="37"/>
      <c r="ED1308" s="37"/>
      <c r="EE1308" s="37"/>
      <c r="EF1308" s="37"/>
      <c r="EG1308" s="37"/>
      <c r="EH1308" s="37"/>
      <c r="EI1308" s="37"/>
      <c r="EJ1308" s="37"/>
      <c r="EK1308" s="37"/>
      <c r="EL1308" s="37"/>
      <c r="EM1308" s="37"/>
      <c r="EN1308" s="37"/>
      <c r="EO1308" s="37"/>
      <c r="EP1308" s="37"/>
      <c r="EQ1308" s="37"/>
      <c r="ER1308" s="37"/>
      <c r="ES1308" s="37"/>
      <c r="ET1308" s="37"/>
      <c r="EU1308" s="37"/>
      <c r="EV1308" s="37"/>
      <c r="EW1308" s="37"/>
      <c r="EX1308" s="37"/>
      <c r="EY1308" s="37"/>
      <c r="EZ1308" s="37"/>
      <c r="FA1308" s="37"/>
      <c r="FB1308" s="37"/>
      <c r="FC1308" s="37"/>
      <c r="FD1308" s="37"/>
      <c r="FE1308" s="37"/>
      <c r="FF1308" s="37"/>
      <c r="FG1308" s="37"/>
      <c r="FH1308" s="37"/>
      <c r="FI1308" s="37"/>
      <c r="FJ1308" s="37"/>
      <c r="FK1308" s="37"/>
      <c r="FL1308" s="37"/>
      <c r="FM1308" s="37"/>
      <c r="FN1308" s="37"/>
      <c r="FO1308" s="37"/>
      <c r="FP1308" s="37"/>
      <c r="FQ1308" s="37"/>
      <c r="FR1308" s="37"/>
      <c r="FS1308" s="37"/>
      <c r="FT1308" s="37"/>
      <c r="FU1308" s="37"/>
      <c r="FV1308" s="37"/>
      <c r="FW1308" s="37"/>
      <c r="FX1308" s="37"/>
      <c r="FY1308" s="37"/>
      <c r="FZ1308" s="37"/>
      <c r="GA1308" s="37"/>
      <c r="GB1308" s="37"/>
      <c r="GC1308" s="37"/>
      <c r="GD1308" s="37"/>
      <c r="GE1308" s="37"/>
      <c r="GF1308" s="37"/>
      <c r="GG1308" s="37"/>
      <c r="GH1308" s="37"/>
      <c r="GI1308" s="37"/>
      <c r="GJ1308" s="37"/>
      <c r="GK1308" s="37"/>
      <c r="GL1308" s="37"/>
      <c r="GM1308" s="37"/>
      <c r="GN1308" s="37"/>
      <c r="GO1308" s="37"/>
      <c r="GP1308" s="37"/>
      <c r="GQ1308" s="37"/>
      <c r="GR1308" s="37"/>
      <c r="GS1308" s="37"/>
      <c r="GT1308" s="37"/>
      <c r="GU1308" s="37"/>
      <c r="GV1308" s="37"/>
      <c r="GW1308" s="37"/>
      <c r="GX1308" s="37"/>
      <c r="GY1308" s="37"/>
      <c r="GZ1308" s="37"/>
      <c r="HA1308" s="37"/>
    </row>
    <row r="1309" spans="1:209" s="39" customFormat="1" x14ac:dyDescent="0.25">
      <c r="A1309" s="50"/>
      <c r="B1309" s="124"/>
      <c r="C1309" s="125"/>
      <c r="D1309" s="20"/>
      <c r="E1309" s="20"/>
      <c r="F1309" s="20"/>
      <c r="G1309" s="37"/>
      <c r="H1309" s="37"/>
      <c r="I1309" s="37"/>
      <c r="J1309" s="37"/>
      <c r="K1309" s="37"/>
      <c r="L1309" s="37"/>
      <c r="M1309" s="37"/>
      <c r="N1309" s="37"/>
      <c r="O1309" s="37"/>
      <c r="P1309" s="37"/>
      <c r="Q1309" s="37"/>
      <c r="R1309" s="37"/>
      <c r="S1309" s="37"/>
      <c r="T1309" s="37"/>
      <c r="U1309" s="37"/>
      <c r="V1309" s="37"/>
      <c r="W1309" s="37"/>
      <c r="X1309" s="37"/>
      <c r="Y1309" s="37"/>
      <c r="Z1309" s="37"/>
      <c r="AA1309" s="37"/>
      <c r="AB1309" s="37"/>
      <c r="AC1309" s="37"/>
      <c r="AD1309" s="37"/>
      <c r="AE1309" s="37"/>
      <c r="AF1309" s="37"/>
      <c r="AG1309" s="37"/>
      <c r="AH1309" s="37"/>
      <c r="AI1309" s="37"/>
      <c r="AJ1309" s="37"/>
      <c r="AK1309" s="37"/>
      <c r="AL1309" s="37"/>
      <c r="AM1309" s="37"/>
      <c r="AN1309" s="37"/>
      <c r="AO1309" s="37"/>
      <c r="AP1309" s="37"/>
      <c r="AQ1309" s="37"/>
      <c r="AR1309" s="37"/>
      <c r="AS1309" s="37"/>
      <c r="AT1309" s="37"/>
      <c r="AU1309" s="37"/>
      <c r="AV1309" s="37"/>
      <c r="AW1309" s="37"/>
      <c r="AX1309" s="37"/>
      <c r="AY1309" s="37"/>
      <c r="AZ1309" s="37"/>
      <c r="BA1309" s="37"/>
      <c r="BB1309" s="37"/>
      <c r="BC1309" s="37"/>
      <c r="BD1309" s="37"/>
      <c r="BE1309" s="37"/>
      <c r="BF1309" s="37"/>
      <c r="BG1309" s="37"/>
      <c r="BH1309" s="37"/>
      <c r="BI1309" s="37"/>
      <c r="BJ1309" s="37"/>
      <c r="BK1309" s="37"/>
      <c r="BL1309" s="37"/>
      <c r="BM1309" s="37"/>
      <c r="BN1309" s="37"/>
      <c r="BO1309" s="37"/>
      <c r="BP1309" s="37"/>
      <c r="BQ1309" s="37"/>
      <c r="BR1309" s="37"/>
      <c r="BS1309" s="37"/>
      <c r="BT1309" s="37"/>
      <c r="BU1309" s="37"/>
      <c r="BV1309" s="37"/>
      <c r="BW1309" s="37"/>
      <c r="BX1309" s="37"/>
      <c r="BY1309" s="37"/>
      <c r="BZ1309" s="37"/>
      <c r="CA1309" s="37"/>
      <c r="CB1309" s="37"/>
      <c r="CC1309" s="37"/>
      <c r="CD1309" s="37"/>
      <c r="CE1309" s="37"/>
      <c r="CF1309" s="37"/>
      <c r="CG1309" s="37"/>
      <c r="CH1309" s="37"/>
      <c r="CI1309" s="37"/>
      <c r="CJ1309" s="37"/>
      <c r="CK1309" s="37"/>
      <c r="CL1309" s="37"/>
      <c r="CM1309" s="37"/>
      <c r="CN1309" s="37"/>
      <c r="CO1309" s="37"/>
      <c r="CP1309" s="37"/>
      <c r="CQ1309" s="37"/>
      <c r="CR1309" s="37"/>
      <c r="CS1309" s="37"/>
      <c r="CT1309" s="37"/>
      <c r="CU1309" s="37"/>
      <c r="CV1309" s="37"/>
      <c r="CW1309" s="37"/>
      <c r="CX1309" s="37"/>
      <c r="CY1309" s="37"/>
      <c r="CZ1309" s="37"/>
      <c r="DA1309" s="37"/>
      <c r="DB1309" s="37"/>
      <c r="DC1309" s="37"/>
      <c r="DD1309" s="37"/>
      <c r="DE1309" s="37"/>
      <c r="DF1309" s="37"/>
      <c r="DG1309" s="37"/>
      <c r="DH1309" s="37"/>
      <c r="DI1309" s="37"/>
      <c r="DJ1309" s="37"/>
      <c r="DK1309" s="37"/>
      <c r="DL1309" s="37"/>
      <c r="DM1309" s="37"/>
      <c r="DN1309" s="37"/>
      <c r="DO1309" s="37"/>
      <c r="DP1309" s="37"/>
      <c r="DQ1309" s="37"/>
      <c r="DR1309" s="37"/>
      <c r="DS1309" s="37"/>
      <c r="DT1309" s="37"/>
      <c r="DU1309" s="37"/>
      <c r="DV1309" s="37"/>
      <c r="DW1309" s="37"/>
      <c r="DX1309" s="37"/>
      <c r="DY1309" s="37"/>
      <c r="DZ1309" s="37"/>
      <c r="EA1309" s="37"/>
      <c r="EB1309" s="37"/>
      <c r="EC1309" s="37"/>
      <c r="ED1309" s="37"/>
      <c r="EE1309" s="37"/>
      <c r="EF1309" s="37"/>
      <c r="EG1309" s="37"/>
      <c r="EH1309" s="37"/>
      <c r="EI1309" s="37"/>
      <c r="EJ1309" s="37"/>
      <c r="EK1309" s="37"/>
      <c r="EL1309" s="37"/>
      <c r="EM1309" s="37"/>
      <c r="EN1309" s="37"/>
      <c r="EO1309" s="37"/>
      <c r="EP1309" s="37"/>
      <c r="EQ1309" s="37"/>
      <c r="ER1309" s="37"/>
      <c r="ES1309" s="37"/>
      <c r="ET1309" s="37"/>
      <c r="EU1309" s="37"/>
      <c r="EV1309" s="37"/>
      <c r="EW1309" s="37"/>
      <c r="EX1309" s="37"/>
      <c r="EY1309" s="37"/>
      <c r="EZ1309" s="37"/>
      <c r="FA1309" s="37"/>
      <c r="FB1309" s="37"/>
      <c r="FC1309" s="37"/>
      <c r="FD1309" s="37"/>
      <c r="FE1309" s="37"/>
      <c r="FF1309" s="37"/>
      <c r="FG1309" s="37"/>
      <c r="FH1309" s="37"/>
      <c r="FI1309" s="37"/>
      <c r="FJ1309" s="37"/>
      <c r="FK1309" s="37"/>
      <c r="FL1309" s="37"/>
      <c r="FM1309" s="37"/>
      <c r="FN1309" s="37"/>
      <c r="FO1309" s="37"/>
      <c r="FP1309" s="37"/>
      <c r="FQ1309" s="37"/>
      <c r="FR1309" s="37"/>
      <c r="FS1309" s="37"/>
      <c r="FT1309" s="37"/>
      <c r="FU1309" s="37"/>
      <c r="FV1309" s="37"/>
      <c r="FW1309" s="37"/>
      <c r="FX1309" s="37"/>
      <c r="FY1309" s="37"/>
      <c r="FZ1309" s="37"/>
      <c r="GA1309" s="37"/>
      <c r="GB1309" s="37"/>
      <c r="GC1309" s="37"/>
      <c r="GD1309" s="37"/>
      <c r="GE1309" s="37"/>
      <c r="GF1309" s="37"/>
      <c r="GG1309" s="37"/>
      <c r="GH1309" s="37"/>
      <c r="GI1309" s="37"/>
      <c r="GJ1309" s="37"/>
      <c r="GK1309" s="37"/>
      <c r="GL1309" s="37"/>
      <c r="GM1309" s="37"/>
      <c r="GN1309" s="37"/>
      <c r="GO1309" s="37"/>
      <c r="GP1309" s="37"/>
      <c r="GQ1309" s="37"/>
      <c r="GR1309" s="37"/>
      <c r="GS1309" s="37"/>
      <c r="GT1309" s="37"/>
      <c r="GU1309" s="37"/>
      <c r="GV1309" s="37"/>
      <c r="GW1309" s="37"/>
      <c r="GX1309" s="37"/>
      <c r="GY1309" s="37"/>
      <c r="GZ1309" s="37"/>
      <c r="HA1309" s="37"/>
    </row>
    <row r="1310" spans="1:209" s="39" customFormat="1" x14ac:dyDescent="0.25">
      <c r="A1310" s="50"/>
      <c r="B1310" s="124"/>
      <c r="C1310" s="125"/>
      <c r="D1310" s="20"/>
      <c r="E1310" s="20"/>
      <c r="F1310" s="20"/>
      <c r="G1310" s="37"/>
      <c r="H1310" s="37"/>
      <c r="I1310" s="37"/>
      <c r="J1310" s="37"/>
      <c r="K1310" s="37"/>
      <c r="L1310" s="37"/>
      <c r="M1310" s="37"/>
      <c r="N1310" s="37"/>
      <c r="O1310" s="37"/>
      <c r="P1310" s="37"/>
      <c r="Q1310" s="37"/>
      <c r="R1310" s="37"/>
      <c r="S1310" s="37"/>
      <c r="T1310" s="37"/>
      <c r="U1310" s="37"/>
      <c r="V1310" s="37"/>
      <c r="W1310" s="37"/>
      <c r="X1310" s="37"/>
      <c r="Y1310" s="37"/>
      <c r="Z1310" s="37"/>
      <c r="AA1310" s="37"/>
      <c r="AB1310" s="37"/>
      <c r="AC1310" s="37"/>
      <c r="AD1310" s="37"/>
      <c r="AE1310" s="37"/>
      <c r="AF1310" s="37"/>
      <c r="AG1310" s="37"/>
      <c r="AH1310" s="37"/>
      <c r="AI1310" s="37"/>
      <c r="AJ1310" s="37"/>
      <c r="AK1310" s="37"/>
      <c r="AL1310" s="37"/>
      <c r="AM1310" s="37"/>
      <c r="AN1310" s="37"/>
      <c r="AO1310" s="37"/>
      <c r="AP1310" s="37"/>
      <c r="AQ1310" s="37"/>
      <c r="AR1310" s="37"/>
      <c r="AS1310" s="37"/>
      <c r="AT1310" s="37"/>
      <c r="AU1310" s="37"/>
      <c r="AV1310" s="37"/>
      <c r="AW1310" s="37"/>
      <c r="AX1310" s="37"/>
      <c r="AY1310" s="37"/>
      <c r="AZ1310" s="37"/>
      <c r="BA1310" s="37"/>
      <c r="BB1310" s="37"/>
      <c r="BC1310" s="37"/>
      <c r="BD1310" s="37"/>
      <c r="BE1310" s="37"/>
      <c r="BF1310" s="37"/>
      <c r="BG1310" s="37"/>
      <c r="BH1310" s="37"/>
      <c r="BI1310" s="37"/>
      <c r="BJ1310" s="37"/>
      <c r="BK1310" s="37"/>
      <c r="BL1310" s="37"/>
      <c r="BM1310" s="37"/>
      <c r="BN1310" s="37"/>
      <c r="BO1310" s="37"/>
      <c r="BP1310" s="37"/>
      <c r="BQ1310" s="37"/>
      <c r="BR1310" s="37"/>
      <c r="BS1310" s="37"/>
      <c r="BT1310" s="37"/>
      <c r="BU1310" s="37"/>
      <c r="BV1310" s="37"/>
      <c r="BW1310" s="37"/>
      <c r="BX1310" s="37"/>
      <c r="BY1310" s="37"/>
      <c r="BZ1310" s="37"/>
      <c r="CA1310" s="37"/>
      <c r="CB1310" s="37"/>
      <c r="CC1310" s="37"/>
      <c r="CD1310" s="37"/>
      <c r="CE1310" s="37"/>
      <c r="CF1310" s="37"/>
      <c r="CG1310" s="37"/>
      <c r="CH1310" s="37"/>
      <c r="CI1310" s="37"/>
      <c r="CJ1310" s="37"/>
      <c r="CK1310" s="37"/>
      <c r="CL1310" s="37"/>
      <c r="CM1310" s="37"/>
      <c r="CN1310" s="37"/>
      <c r="CO1310" s="37"/>
      <c r="CP1310" s="37"/>
      <c r="CQ1310" s="37"/>
      <c r="CR1310" s="37"/>
      <c r="CS1310" s="37"/>
      <c r="CT1310" s="37"/>
      <c r="CU1310" s="37"/>
      <c r="CV1310" s="37"/>
      <c r="CW1310" s="37"/>
      <c r="CX1310" s="37"/>
      <c r="CY1310" s="37"/>
      <c r="CZ1310" s="37"/>
      <c r="DA1310" s="37"/>
      <c r="DB1310" s="37"/>
      <c r="DC1310" s="37"/>
      <c r="DD1310" s="37"/>
      <c r="DE1310" s="37"/>
      <c r="DF1310" s="37"/>
      <c r="DG1310" s="37"/>
      <c r="DH1310" s="37"/>
      <c r="DI1310" s="37"/>
      <c r="DJ1310" s="37"/>
      <c r="DK1310" s="37"/>
      <c r="DL1310" s="37"/>
      <c r="DM1310" s="37"/>
      <c r="DN1310" s="37"/>
      <c r="DO1310" s="37"/>
      <c r="DP1310" s="37"/>
      <c r="DQ1310" s="37"/>
      <c r="DR1310" s="37"/>
      <c r="DS1310" s="37"/>
      <c r="DT1310" s="37"/>
      <c r="DU1310" s="37"/>
      <c r="DV1310" s="37"/>
      <c r="DW1310" s="37"/>
      <c r="DX1310" s="37"/>
      <c r="DY1310" s="37"/>
      <c r="DZ1310" s="37"/>
      <c r="EA1310" s="37"/>
      <c r="EB1310" s="37"/>
      <c r="EC1310" s="37"/>
      <c r="ED1310" s="37"/>
      <c r="EE1310" s="37"/>
      <c r="EF1310" s="37"/>
      <c r="EG1310" s="37"/>
      <c r="EH1310" s="37"/>
      <c r="EI1310" s="37"/>
      <c r="EJ1310" s="37"/>
      <c r="EK1310" s="37"/>
      <c r="EL1310" s="37"/>
      <c r="EM1310" s="37"/>
      <c r="EN1310" s="37"/>
      <c r="EO1310" s="37"/>
      <c r="EP1310" s="37"/>
      <c r="EQ1310" s="37"/>
      <c r="ER1310" s="37"/>
      <c r="ES1310" s="37"/>
      <c r="ET1310" s="37"/>
      <c r="EU1310" s="37"/>
      <c r="EV1310" s="37"/>
      <c r="EW1310" s="37"/>
      <c r="EX1310" s="37"/>
      <c r="EY1310" s="37"/>
      <c r="EZ1310" s="37"/>
      <c r="FA1310" s="37"/>
      <c r="FB1310" s="37"/>
      <c r="FC1310" s="37"/>
      <c r="FD1310" s="37"/>
      <c r="FE1310" s="37"/>
      <c r="FF1310" s="37"/>
      <c r="FG1310" s="37"/>
      <c r="FH1310" s="37"/>
      <c r="FI1310" s="37"/>
      <c r="FJ1310" s="37"/>
      <c r="FK1310" s="37"/>
      <c r="FL1310" s="37"/>
      <c r="FM1310" s="37"/>
      <c r="FN1310" s="37"/>
      <c r="FO1310" s="37"/>
      <c r="FP1310" s="37"/>
      <c r="FQ1310" s="37"/>
      <c r="FR1310" s="37"/>
      <c r="FS1310" s="37"/>
      <c r="FT1310" s="37"/>
      <c r="FU1310" s="37"/>
      <c r="FV1310" s="37"/>
      <c r="FW1310" s="37"/>
      <c r="FX1310" s="37"/>
      <c r="FY1310" s="37"/>
      <c r="FZ1310" s="37"/>
      <c r="GA1310" s="37"/>
      <c r="GB1310" s="37"/>
      <c r="GC1310" s="37"/>
      <c r="GD1310" s="37"/>
      <c r="GE1310" s="37"/>
      <c r="GF1310" s="37"/>
      <c r="GG1310" s="37"/>
      <c r="GH1310" s="37"/>
      <c r="GI1310" s="37"/>
      <c r="GJ1310" s="37"/>
      <c r="GK1310" s="37"/>
      <c r="GL1310" s="37"/>
      <c r="GM1310" s="37"/>
      <c r="GN1310" s="37"/>
      <c r="GO1310" s="37"/>
      <c r="GP1310" s="37"/>
      <c r="GQ1310" s="37"/>
      <c r="GR1310" s="37"/>
      <c r="GS1310" s="37"/>
      <c r="GT1310" s="37"/>
      <c r="GU1310" s="37"/>
      <c r="GV1310" s="37"/>
      <c r="GW1310" s="37"/>
      <c r="GX1310" s="37"/>
      <c r="GY1310" s="37"/>
      <c r="GZ1310" s="37"/>
      <c r="HA1310" s="37"/>
    </row>
    <row r="1311" spans="1:209" s="39" customFormat="1" x14ac:dyDescent="0.25">
      <c r="A1311" s="50"/>
      <c r="B1311" s="124"/>
      <c r="C1311" s="125"/>
      <c r="D1311" s="20"/>
      <c r="E1311" s="20"/>
      <c r="F1311" s="20"/>
      <c r="G1311" s="37"/>
      <c r="H1311" s="37"/>
      <c r="I1311" s="37"/>
      <c r="J1311" s="37"/>
      <c r="K1311" s="37"/>
      <c r="L1311" s="37"/>
      <c r="M1311" s="37"/>
      <c r="N1311" s="37"/>
      <c r="O1311" s="37"/>
      <c r="P1311" s="37"/>
      <c r="Q1311" s="37"/>
      <c r="R1311" s="37"/>
      <c r="S1311" s="37"/>
      <c r="T1311" s="37"/>
      <c r="U1311" s="37"/>
      <c r="V1311" s="37"/>
      <c r="W1311" s="37"/>
      <c r="X1311" s="37"/>
      <c r="Y1311" s="37"/>
      <c r="Z1311" s="37"/>
      <c r="AA1311" s="37"/>
      <c r="AB1311" s="37"/>
      <c r="AC1311" s="37"/>
      <c r="AD1311" s="37"/>
      <c r="AE1311" s="37"/>
      <c r="AF1311" s="37"/>
      <c r="AG1311" s="37"/>
      <c r="AH1311" s="37"/>
      <c r="AI1311" s="37"/>
      <c r="AJ1311" s="37"/>
      <c r="AK1311" s="37"/>
      <c r="AL1311" s="37"/>
      <c r="AM1311" s="37"/>
      <c r="AN1311" s="37"/>
      <c r="AO1311" s="37"/>
      <c r="AP1311" s="37"/>
      <c r="AQ1311" s="37"/>
      <c r="AR1311" s="37"/>
      <c r="AS1311" s="37"/>
      <c r="AT1311" s="37"/>
      <c r="AU1311" s="37"/>
      <c r="AV1311" s="37"/>
      <c r="AW1311" s="37"/>
      <c r="AX1311" s="37"/>
      <c r="AY1311" s="37"/>
      <c r="AZ1311" s="37"/>
      <c r="BA1311" s="37"/>
      <c r="BB1311" s="37"/>
      <c r="BC1311" s="37"/>
      <c r="BD1311" s="37"/>
      <c r="BE1311" s="37"/>
      <c r="BF1311" s="37"/>
      <c r="BG1311" s="37"/>
      <c r="BH1311" s="37"/>
      <c r="BI1311" s="37"/>
      <c r="BJ1311" s="37"/>
      <c r="BK1311" s="37"/>
      <c r="BL1311" s="37"/>
      <c r="BM1311" s="37"/>
      <c r="BN1311" s="37"/>
      <c r="BO1311" s="37"/>
      <c r="BP1311" s="37"/>
      <c r="BQ1311" s="37"/>
      <c r="BR1311" s="37"/>
      <c r="BS1311" s="37"/>
      <c r="BT1311" s="37"/>
      <c r="BU1311" s="37"/>
      <c r="BV1311" s="37"/>
      <c r="BW1311" s="37"/>
      <c r="BX1311" s="37"/>
      <c r="BY1311" s="37"/>
      <c r="BZ1311" s="37"/>
      <c r="CA1311" s="37"/>
      <c r="CB1311" s="37"/>
      <c r="CC1311" s="37"/>
      <c r="CD1311" s="37"/>
      <c r="CE1311" s="37"/>
      <c r="CF1311" s="37"/>
      <c r="CG1311" s="37"/>
      <c r="CH1311" s="37"/>
      <c r="CI1311" s="37"/>
      <c r="CJ1311" s="37"/>
      <c r="CK1311" s="37"/>
      <c r="CL1311" s="37"/>
      <c r="CM1311" s="37"/>
      <c r="CN1311" s="37"/>
      <c r="CO1311" s="37"/>
      <c r="CP1311" s="37"/>
      <c r="CQ1311" s="37"/>
      <c r="CR1311" s="37"/>
      <c r="CS1311" s="37"/>
      <c r="CT1311" s="37"/>
      <c r="CU1311" s="37"/>
      <c r="CV1311" s="37"/>
      <c r="CW1311" s="37"/>
      <c r="CX1311" s="37"/>
      <c r="CY1311" s="37"/>
      <c r="CZ1311" s="37"/>
      <c r="DA1311" s="37"/>
      <c r="DB1311" s="37"/>
      <c r="DC1311" s="37"/>
      <c r="DD1311" s="37"/>
      <c r="DE1311" s="37"/>
      <c r="DF1311" s="37"/>
      <c r="DG1311" s="37"/>
      <c r="DH1311" s="37"/>
      <c r="DI1311" s="37"/>
      <c r="DJ1311" s="37"/>
      <c r="DK1311" s="37"/>
      <c r="DL1311" s="37"/>
      <c r="DM1311" s="37"/>
      <c r="DN1311" s="37"/>
      <c r="DO1311" s="37"/>
      <c r="DP1311" s="37"/>
      <c r="DQ1311" s="37"/>
      <c r="DR1311" s="37"/>
      <c r="DS1311" s="37"/>
      <c r="DT1311" s="37"/>
      <c r="DU1311" s="37"/>
      <c r="DV1311" s="37"/>
      <c r="DW1311" s="37"/>
      <c r="DX1311" s="37"/>
      <c r="DY1311" s="37"/>
      <c r="DZ1311" s="37"/>
      <c r="EA1311" s="37"/>
      <c r="EB1311" s="37"/>
      <c r="EC1311" s="37"/>
      <c r="ED1311" s="37"/>
      <c r="EE1311" s="37"/>
      <c r="EF1311" s="37"/>
      <c r="EG1311" s="37"/>
      <c r="EH1311" s="37"/>
      <c r="EI1311" s="37"/>
      <c r="EJ1311" s="37"/>
      <c r="EK1311" s="37"/>
      <c r="EL1311" s="37"/>
      <c r="EM1311" s="37"/>
      <c r="EN1311" s="37"/>
      <c r="EO1311" s="37"/>
      <c r="EP1311" s="37"/>
      <c r="EQ1311" s="37"/>
      <c r="ER1311" s="37"/>
      <c r="ES1311" s="37"/>
      <c r="ET1311" s="37"/>
      <c r="EU1311" s="37"/>
      <c r="EV1311" s="37"/>
      <c r="EW1311" s="37"/>
      <c r="EX1311" s="37"/>
      <c r="EY1311" s="37"/>
      <c r="EZ1311" s="37"/>
      <c r="FA1311" s="37"/>
      <c r="FB1311" s="37"/>
      <c r="FC1311" s="37"/>
      <c r="FD1311" s="37"/>
      <c r="FE1311" s="37"/>
      <c r="FF1311" s="37"/>
      <c r="FG1311" s="37"/>
      <c r="FH1311" s="37"/>
      <c r="FI1311" s="37"/>
      <c r="FJ1311" s="37"/>
      <c r="FK1311" s="37"/>
      <c r="FL1311" s="37"/>
      <c r="FM1311" s="37"/>
      <c r="FN1311" s="37"/>
      <c r="FO1311" s="37"/>
      <c r="FP1311" s="37"/>
      <c r="FQ1311" s="37"/>
      <c r="FR1311" s="37"/>
      <c r="FS1311" s="37"/>
      <c r="FT1311" s="37"/>
      <c r="FU1311" s="37"/>
      <c r="FV1311" s="37"/>
      <c r="FW1311" s="37"/>
      <c r="FX1311" s="37"/>
      <c r="FY1311" s="37"/>
      <c r="FZ1311" s="37"/>
      <c r="GA1311" s="37"/>
      <c r="GB1311" s="37"/>
      <c r="GC1311" s="37"/>
      <c r="GD1311" s="37"/>
      <c r="GE1311" s="37"/>
      <c r="GF1311" s="37"/>
      <c r="GG1311" s="37"/>
      <c r="GH1311" s="37"/>
      <c r="GI1311" s="37"/>
      <c r="GJ1311" s="37"/>
      <c r="GK1311" s="37"/>
      <c r="GL1311" s="37"/>
      <c r="GM1311" s="37"/>
      <c r="GN1311" s="37"/>
      <c r="GO1311" s="37"/>
      <c r="GP1311" s="37"/>
      <c r="GQ1311" s="37"/>
      <c r="GR1311" s="37"/>
      <c r="GS1311" s="37"/>
      <c r="GT1311" s="37"/>
      <c r="GU1311" s="37"/>
      <c r="GV1311" s="37"/>
      <c r="GW1311" s="37"/>
      <c r="GX1311" s="37"/>
      <c r="GY1311" s="37"/>
      <c r="GZ1311" s="37"/>
      <c r="HA1311" s="37"/>
    </row>
    <row r="1312" spans="1:209" s="39" customFormat="1" x14ac:dyDescent="0.25">
      <c r="A1312" s="50"/>
      <c r="B1312" s="124"/>
      <c r="C1312" s="125"/>
      <c r="D1312" s="20"/>
      <c r="E1312" s="20"/>
      <c r="F1312" s="20"/>
      <c r="G1312" s="37"/>
      <c r="H1312" s="37"/>
      <c r="I1312" s="37"/>
      <c r="J1312" s="37"/>
      <c r="K1312" s="37"/>
      <c r="L1312" s="37"/>
      <c r="M1312" s="37"/>
      <c r="N1312" s="37"/>
      <c r="O1312" s="37"/>
      <c r="P1312" s="37"/>
      <c r="Q1312" s="37"/>
      <c r="R1312" s="37"/>
      <c r="S1312" s="37"/>
      <c r="T1312" s="37"/>
      <c r="U1312" s="37"/>
      <c r="V1312" s="37"/>
      <c r="W1312" s="37"/>
      <c r="X1312" s="37"/>
      <c r="Y1312" s="37"/>
      <c r="Z1312" s="37"/>
      <c r="AA1312" s="37"/>
      <c r="AB1312" s="37"/>
      <c r="AC1312" s="37"/>
      <c r="AD1312" s="37"/>
      <c r="AE1312" s="37"/>
      <c r="AF1312" s="37"/>
      <c r="AG1312" s="37"/>
      <c r="AH1312" s="37"/>
      <c r="AI1312" s="37"/>
      <c r="AJ1312" s="37"/>
      <c r="AK1312" s="37"/>
      <c r="AL1312" s="37"/>
      <c r="AM1312" s="37"/>
      <c r="AN1312" s="37"/>
      <c r="AO1312" s="37"/>
      <c r="AP1312" s="37"/>
      <c r="AQ1312" s="37"/>
      <c r="AR1312" s="37"/>
      <c r="AS1312" s="37"/>
      <c r="AT1312" s="37"/>
      <c r="AU1312" s="37"/>
      <c r="AV1312" s="37"/>
      <c r="AW1312" s="37"/>
      <c r="AX1312" s="37"/>
      <c r="AY1312" s="37"/>
      <c r="AZ1312" s="37"/>
      <c r="BA1312" s="37"/>
      <c r="BB1312" s="37"/>
      <c r="BC1312" s="37"/>
      <c r="BD1312" s="37"/>
      <c r="BE1312" s="37"/>
      <c r="BF1312" s="37"/>
      <c r="BG1312" s="37"/>
      <c r="BH1312" s="37"/>
      <c r="BI1312" s="37"/>
      <c r="BJ1312" s="37"/>
      <c r="BK1312" s="37"/>
      <c r="BL1312" s="37"/>
      <c r="BM1312" s="37"/>
      <c r="BN1312" s="37"/>
      <c r="BO1312" s="37"/>
      <c r="BP1312" s="37"/>
      <c r="BQ1312" s="37"/>
      <c r="BR1312" s="37"/>
      <c r="BS1312" s="37"/>
      <c r="BT1312" s="37"/>
      <c r="BU1312" s="37"/>
      <c r="BV1312" s="37"/>
      <c r="BW1312" s="37"/>
      <c r="BX1312" s="37"/>
      <c r="BY1312" s="37"/>
      <c r="BZ1312" s="37"/>
      <c r="CA1312" s="37"/>
      <c r="CB1312" s="37"/>
      <c r="CC1312" s="37"/>
      <c r="CD1312" s="37"/>
      <c r="CE1312" s="37"/>
      <c r="CF1312" s="37"/>
      <c r="CG1312" s="37"/>
      <c r="CH1312" s="37"/>
      <c r="CI1312" s="37"/>
      <c r="CJ1312" s="37"/>
      <c r="CK1312" s="37"/>
      <c r="CL1312" s="37"/>
      <c r="CM1312" s="37"/>
      <c r="CN1312" s="37"/>
      <c r="CO1312" s="37"/>
      <c r="CP1312" s="37"/>
      <c r="CQ1312" s="37"/>
      <c r="CR1312" s="37"/>
      <c r="CS1312" s="37"/>
      <c r="CT1312" s="37"/>
      <c r="CU1312" s="37"/>
      <c r="CV1312" s="37"/>
      <c r="CW1312" s="37"/>
      <c r="CX1312" s="37"/>
      <c r="CY1312" s="37"/>
      <c r="CZ1312" s="37"/>
      <c r="DA1312" s="37"/>
      <c r="DB1312" s="37"/>
      <c r="DC1312" s="37"/>
      <c r="DD1312" s="37"/>
      <c r="DE1312" s="37"/>
      <c r="DF1312" s="37"/>
      <c r="DG1312" s="37"/>
      <c r="DH1312" s="37"/>
      <c r="DI1312" s="37"/>
      <c r="DJ1312" s="37"/>
      <c r="DK1312" s="37"/>
      <c r="DL1312" s="37"/>
      <c r="DM1312" s="37"/>
      <c r="DN1312" s="37"/>
      <c r="DO1312" s="37"/>
      <c r="DP1312" s="37"/>
      <c r="DQ1312" s="37"/>
      <c r="DR1312" s="37"/>
      <c r="DS1312" s="37"/>
      <c r="DT1312" s="37"/>
      <c r="DU1312" s="37"/>
      <c r="DV1312" s="37"/>
      <c r="DW1312" s="37"/>
      <c r="DX1312" s="37"/>
      <c r="DY1312" s="37"/>
      <c r="DZ1312" s="37"/>
      <c r="EA1312" s="37"/>
      <c r="EB1312" s="37"/>
      <c r="EC1312" s="37"/>
      <c r="ED1312" s="37"/>
      <c r="EE1312" s="37"/>
      <c r="EF1312" s="37"/>
      <c r="EG1312" s="37"/>
      <c r="EH1312" s="37"/>
      <c r="EI1312" s="37"/>
      <c r="EJ1312" s="37"/>
      <c r="EK1312" s="37"/>
      <c r="EL1312" s="37"/>
      <c r="EM1312" s="37"/>
      <c r="EN1312" s="37"/>
      <c r="EO1312" s="37"/>
      <c r="EP1312" s="37"/>
      <c r="EQ1312" s="37"/>
      <c r="ER1312" s="37"/>
      <c r="ES1312" s="37"/>
      <c r="ET1312" s="37"/>
      <c r="EU1312" s="37"/>
      <c r="EV1312" s="37"/>
      <c r="EW1312" s="37"/>
      <c r="EX1312" s="37"/>
      <c r="EY1312" s="37"/>
      <c r="EZ1312" s="37"/>
      <c r="FA1312" s="37"/>
      <c r="FB1312" s="37"/>
      <c r="FC1312" s="37"/>
      <c r="FD1312" s="37"/>
      <c r="FE1312" s="37"/>
      <c r="FF1312" s="37"/>
      <c r="FG1312" s="37"/>
      <c r="FH1312" s="37"/>
      <c r="FI1312" s="37"/>
      <c r="FJ1312" s="37"/>
      <c r="FK1312" s="37"/>
      <c r="FL1312" s="37"/>
      <c r="FM1312" s="37"/>
      <c r="FN1312" s="37"/>
      <c r="FO1312" s="37"/>
      <c r="FP1312" s="37"/>
      <c r="FQ1312" s="37"/>
      <c r="FR1312" s="37"/>
      <c r="FS1312" s="37"/>
      <c r="FT1312" s="37"/>
      <c r="FU1312" s="37"/>
      <c r="FV1312" s="37"/>
      <c r="FW1312" s="37"/>
      <c r="FX1312" s="37"/>
      <c r="FY1312" s="37"/>
      <c r="FZ1312" s="37"/>
      <c r="GA1312" s="37"/>
      <c r="GB1312" s="37"/>
      <c r="GC1312" s="37"/>
      <c r="GD1312" s="37"/>
      <c r="GE1312" s="37"/>
      <c r="GF1312" s="37"/>
      <c r="GG1312" s="37"/>
      <c r="GH1312" s="37"/>
      <c r="GI1312" s="37"/>
      <c r="GJ1312" s="37"/>
      <c r="GK1312" s="37"/>
      <c r="GL1312" s="37"/>
      <c r="GM1312" s="37"/>
      <c r="GN1312" s="37"/>
      <c r="GO1312" s="37"/>
      <c r="GP1312" s="37"/>
      <c r="GQ1312" s="37"/>
      <c r="GR1312" s="37"/>
      <c r="GS1312" s="37"/>
      <c r="GT1312" s="37"/>
      <c r="GU1312" s="37"/>
      <c r="GV1312" s="37"/>
      <c r="GW1312" s="37"/>
      <c r="GX1312" s="37"/>
      <c r="GY1312" s="37"/>
      <c r="GZ1312" s="37"/>
      <c r="HA1312" s="37"/>
    </row>
    <row r="1313" spans="1:209" s="39" customFormat="1" x14ac:dyDescent="0.25">
      <c r="A1313" s="50"/>
      <c r="B1313" s="124"/>
      <c r="C1313" s="125"/>
      <c r="D1313" s="20"/>
      <c r="E1313" s="20"/>
      <c r="F1313" s="20"/>
      <c r="G1313" s="37"/>
      <c r="H1313" s="37"/>
      <c r="I1313" s="37"/>
      <c r="J1313" s="37"/>
      <c r="K1313" s="37"/>
      <c r="L1313" s="37"/>
      <c r="M1313" s="37"/>
      <c r="N1313" s="37"/>
      <c r="O1313" s="37"/>
      <c r="P1313" s="37"/>
      <c r="Q1313" s="37"/>
      <c r="R1313" s="37"/>
      <c r="S1313" s="37"/>
      <c r="T1313" s="37"/>
      <c r="U1313" s="37"/>
      <c r="V1313" s="37"/>
      <c r="W1313" s="37"/>
      <c r="X1313" s="37"/>
      <c r="Y1313" s="37"/>
      <c r="Z1313" s="37"/>
      <c r="AA1313" s="37"/>
      <c r="AB1313" s="37"/>
      <c r="AC1313" s="37"/>
      <c r="AD1313" s="37"/>
      <c r="AE1313" s="37"/>
      <c r="AF1313" s="37"/>
      <c r="AG1313" s="37"/>
      <c r="AH1313" s="37"/>
      <c r="AI1313" s="37"/>
      <c r="AJ1313" s="37"/>
      <c r="AK1313" s="37"/>
      <c r="AL1313" s="37"/>
      <c r="AM1313" s="37"/>
      <c r="AN1313" s="37"/>
      <c r="AO1313" s="37"/>
      <c r="AP1313" s="37"/>
      <c r="AQ1313" s="37"/>
      <c r="AR1313" s="37"/>
      <c r="AS1313" s="37"/>
      <c r="AT1313" s="37"/>
      <c r="AU1313" s="37"/>
      <c r="AV1313" s="37"/>
      <c r="AW1313" s="37"/>
      <c r="AX1313" s="37"/>
      <c r="AY1313" s="37"/>
      <c r="AZ1313" s="37"/>
      <c r="BA1313" s="37"/>
      <c r="BB1313" s="37"/>
      <c r="BC1313" s="37"/>
      <c r="BD1313" s="37"/>
      <c r="BE1313" s="37"/>
      <c r="BF1313" s="37"/>
      <c r="BG1313" s="37"/>
      <c r="BH1313" s="37"/>
      <c r="BI1313" s="37"/>
      <c r="BJ1313" s="37"/>
      <c r="BK1313" s="37"/>
      <c r="BL1313" s="37"/>
      <c r="BM1313" s="37"/>
      <c r="BN1313" s="37"/>
      <c r="BO1313" s="37"/>
      <c r="BP1313" s="37"/>
      <c r="BQ1313" s="37"/>
      <c r="BR1313" s="37"/>
      <c r="BS1313" s="37"/>
      <c r="BT1313" s="37"/>
      <c r="BU1313" s="37"/>
      <c r="BV1313" s="37"/>
      <c r="BW1313" s="37"/>
      <c r="BX1313" s="37"/>
      <c r="BY1313" s="37"/>
      <c r="BZ1313" s="37"/>
      <c r="CA1313" s="37"/>
      <c r="CB1313" s="37"/>
      <c r="CC1313" s="37"/>
      <c r="CD1313" s="37"/>
      <c r="CE1313" s="37"/>
      <c r="CF1313" s="37"/>
      <c r="CG1313" s="37"/>
      <c r="CH1313" s="37"/>
      <c r="CI1313" s="37"/>
      <c r="CJ1313" s="37"/>
      <c r="CK1313" s="37"/>
      <c r="CL1313" s="37"/>
      <c r="CM1313" s="37"/>
      <c r="CN1313" s="37"/>
      <c r="CO1313" s="37"/>
      <c r="CP1313" s="37"/>
      <c r="CQ1313" s="37"/>
      <c r="CR1313" s="37"/>
      <c r="CS1313" s="37"/>
      <c r="CT1313" s="37"/>
      <c r="CU1313" s="37"/>
      <c r="CV1313" s="37"/>
      <c r="CW1313" s="37"/>
      <c r="CX1313" s="37"/>
      <c r="CY1313" s="37"/>
      <c r="CZ1313" s="37"/>
      <c r="DA1313" s="37"/>
      <c r="DB1313" s="37"/>
      <c r="DC1313" s="37"/>
      <c r="DD1313" s="37"/>
      <c r="DE1313" s="37"/>
      <c r="DF1313" s="37"/>
      <c r="DG1313" s="37"/>
      <c r="DH1313" s="37"/>
      <c r="DI1313" s="37"/>
      <c r="DJ1313" s="37"/>
      <c r="DK1313" s="37"/>
      <c r="DL1313" s="37"/>
      <c r="DM1313" s="37"/>
      <c r="DN1313" s="37"/>
      <c r="DO1313" s="37"/>
      <c r="DP1313" s="37"/>
      <c r="DQ1313" s="37"/>
      <c r="DR1313" s="37"/>
      <c r="DS1313" s="37"/>
      <c r="DT1313" s="37"/>
      <c r="DU1313" s="37"/>
      <c r="DV1313" s="37"/>
      <c r="DW1313" s="37"/>
      <c r="DX1313" s="37"/>
      <c r="DY1313" s="37"/>
      <c r="DZ1313" s="37"/>
      <c r="EA1313" s="37"/>
      <c r="EB1313" s="37"/>
      <c r="EC1313" s="37"/>
      <c r="ED1313" s="37"/>
      <c r="EE1313" s="37"/>
      <c r="EF1313" s="37"/>
      <c r="EG1313" s="37"/>
      <c r="EH1313" s="37"/>
      <c r="EI1313" s="37"/>
      <c r="EJ1313" s="37"/>
      <c r="EK1313" s="37"/>
      <c r="EL1313" s="37"/>
      <c r="EM1313" s="37"/>
      <c r="EN1313" s="37"/>
      <c r="EO1313" s="37"/>
      <c r="EP1313" s="37"/>
      <c r="EQ1313" s="37"/>
      <c r="ER1313" s="37"/>
      <c r="ES1313" s="37"/>
      <c r="ET1313" s="37"/>
      <c r="EU1313" s="37"/>
      <c r="EV1313" s="37"/>
      <c r="EW1313" s="37"/>
      <c r="EX1313" s="37"/>
      <c r="EY1313" s="37"/>
      <c r="EZ1313" s="37"/>
      <c r="FA1313" s="37"/>
      <c r="FB1313" s="37"/>
      <c r="FC1313" s="37"/>
      <c r="FD1313" s="37"/>
      <c r="FE1313" s="37"/>
      <c r="FF1313" s="37"/>
      <c r="FG1313" s="37"/>
      <c r="FH1313" s="37"/>
      <c r="FI1313" s="37"/>
      <c r="FJ1313" s="37"/>
      <c r="FK1313" s="37"/>
      <c r="FL1313" s="37"/>
      <c r="FM1313" s="37"/>
      <c r="FN1313" s="37"/>
      <c r="FO1313" s="37"/>
      <c r="FP1313" s="37"/>
      <c r="FQ1313" s="37"/>
      <c r="FR1313" s="37"/>
      <c r="FS1313" s="37"/>
      <c r="FT1313" s="37"/>
      <c r="FU1313" s="37"/>
      <c r="FV1313" s="37"/>
      <c r="FW1313" s="37"/>
      <c r="FX1313" s="37"/>
      <c r="FY1313" s="37"/>
      <c r="FZ1313" s="37"/>
      <c r="GA1313" s="37"/>
      <c r="GB1313" s="37"/>
      <c r="GC1313" s="37"/>
      <c r="GD1313" s="37"/>
      <c r="GE1313" s="37"/>
      <c r="GF1313" s="37"/>
      <c r="GG1313" s="37"/>
      <c r="GH1313" s="37"/>
      <c r="GI1313" s="37"/>
      <c r="GJ1313" s="37"/>
      <c r="GK1313" s="37"/>
      <c r="GL1313" s="37"/>
      <c r="GM1313" s="37"/>
      <c r="GN1313" s="37"/>
      <c r="GO1313" s="37"/>
      <c r="GP1313" s="37"/>
      <c r="GQ1313" s="37"/>
      <c r="GR1313" s="37"/>
      <c r="GS1313" s="37"/>
      <c r="GT1313" s="37"/>
      <c r="GU1313" s="37"/>
      <c r="GV1313" s="37"/>
      <c r="GW1313" s="37"/>
      <c r="GX1313" s="37"/>
      <c r="GY1313" s="37"/>
      <c r="GZ1313" s="37"/>
      <c r="HA1313" s="37"/>
    </row>
    <row r="1314" spans="1:209" s="39" customFormat="1" x14ac:dyDescent="0.25">
      <c r="A1314" s="50"/>
      <c r="B1314" s="124"/>
      <c r="C1314" s="125"/>
      <c r="D1314" s="20"/>
      <c r="E1314" s="20"/>
      <c r="F1314" s="20"/>
      <c r="G1314" s="37"/>
      <c r="H1314" s="37"/>
      <c r="I1314" s="37"/>
      <c r="J1314" s="37"/>
      <c r="K1314" s="37"/>
      <c r="L1314" s="37"/>
      <c r="M1314" s="37"/>
      <c r="N1314" s="37"/>
      <c r="O1314" s="37"/>
      <c r="P1314" s="37"/>
      <c r="Q1314" s="37"/>
      <c r="R1314" s="37"/>
      <c r="S1314" s="37"/>
      <c r="T1314" s="37"/>
      <c r="U1314" s="37"/>
      <c r="V1314" s="37"/>
      <c r="W1314" s="37"/>
      <c r="X1314" s="37"/>
      <c r="Y1314" s="37"/>
      <c r="Z1314" s="37"/>
      <c r="AA1314" s="37"/>
      <c r="AB1314" s="37"/>
      <c r="AC1314" s="37"/>
      <c r="AD1314" s="37"/>
      <c r="AE1314" s="37"/>
      <c r="AF1314" s="37"/>
      <c r="AG1314" s="37"/>
      <c r="AH1314" s="37"/>
      <c r="AI1314" s="37"/>
      <c r="AJ1314" s="37"/>
      <c r="AK1314" s="37"/>
      <c r="AL1314" s="37"/>
      <c r="AM1314" s="37"/>
      <c r="AN1314" s="37"/>
      <c r="AO1314" s="37"/>
      <c r="AP1314" s="37"/>
      <c r="AQ1314" s="37"/>
      <c r="AR1314" s="37"/>
      <c r="AS1314" s="37"/>
      <c r="AT1314" s="37"/>
      <c r="AU1314" s="37"/>
      <c r="AV1314" s="37"/>
      <c r="AW1314" s="37"/>
      <c r="AX1314" s="37"/>
      <c r="AY1314" s="37"/>
      <c r="AZ1314" s="37"/>
      <c r="BA1314" s="37"/>
      <c r="BB1314" s="37"/>
      <c r="BC1314" s="37"/>
      <c r="BD1314" s="37"/>
      <c r="BE1314" s="37"/>
      <c r="BF1314" s="37"/>
      <c r="BG1314" s="37"/>
      <c r="BH1314" s="37"/>
      <c r="BI1314" s="37"/>
      <c r="BJ1314" s="37"/>
      <c r="BK1314" s="37"/>
      <c r="BL1314" s="37"/>
      <c r="BM1314" s="37"/>
      <c r="BN1314" s="37"/>
      <c r="BO1314" s="37"/>
      <c r="BP1314" s="37"/>
      <c r="BQ1314" s="37"/>
      <c r="BR1314" s="37"/>
      <c r="BS1314" s="37"/>
      <c r="BT1314" s="37"/>
      <c r="BU1314" s="37"/>
      <c r="BV1314" s="37"/>
      <c r="BW1314" s="37"/>
      <c r="BX1314" s="37"/>
      <c r="BY1314" s="37"/>
      <c r="BZ1314" s="37"/>
      <c r="CA1314" s="37"/>
      <c r="CB1314" s="37"/>
      <c r="CC1314" s="37"/>
      <c r="CD1314" s="37"/>
      <c r="CE1314" s="37"/>
      <c r="CF1314" s="37"/>
      <c r="CG1314" s="37"/>
      <c r="CH1314" s="37"/>
      <c r="CI1314" s="37"/>
      <c r="CJ1314" s="37"/>
      <c r="CK1314" s="37"/>
      <c r="CL1314" s="37"/>
      <c r="CM1314" s="37"/>
      <c r="CN1314" s="37"/>
      <c r="CO1314" s="37"/>
      <c r="CP1314" s="37"/>
      <c r="CQ1314" s="37"/>
      <c r="CR1314" s="37"/>
      <c r="CS1314" s="37"/>
      <c r="CT1314" s="37"/>
      <c r="CU1314" s="37"/>
      <c r="CV1314" s="37"/>
      <c r="CW1314" s="37"/>
      <c r="CX1314" s="37"/>
      <c r="CY1314" s="37"/>
      <c r="CZ1314" s="37"/>
      <c r="DA1314" s="37"/>
      <c r="DB1314" s="37"/>
      <c r="DC1314" s="37"/>
      <c r="DD1314" s="37"/>
      <c r="DE1314" s="37"/>
      <c r="DF1314" s="37"/>
      <c r="DG1314" s="37"/>
      <c r="DH1314" s="37"/>
      <c r="DI1314" s="37"/>
      <c r="DJ1314" s="37"/>
      <c r="DK1314" s="37"/>
      <c r="DL1314" s="37"/>
      <c r="DM1314" s="37"/>
      <c r="DN1314" s="37"/>
      <c r="DO1314" s="37"/>
      <c r="DP1314" s="37"/>
      <c r="DQ1314" s="37"/>
      <c r="DR1314" s="37"/>
      <c r="DS1314" s="37"/>
      <c r="DT1314" s="37"/>
      <c r="DU1314" s="37"/>
      <c r="DV1314" s="37"/>
      <c r="DW1314" s="37"/>
      <c r="DX1314" s="37"/>
      <c r="DY1314" s="37"/>
      <c r="DZ1314" s="37"/>
      <c r="EA1314" s="37"/>
      <c r="EB1314" s="37"/>
      <c r="EC1314" s="37"/>
      <c r="ED1314" s="37"/>
      <c r="EE1314" s="37"/>
      <c r="EF1314" s="37"/>
      <c r="EG1314" s="37"/>
      <c r="EH1314" s="37"/>
      <c r="EI1314" s="37"/>
      <c r="EJ1314" s="37"/>
      <c r="EK1314" s="37"/>
      <c r="EL1314" s="37"/>
      <c r="EM1314" s="37"/>
      <c r="EN1314" s="37"/>
      <c r="EO1314" s="37"/>
      <c r="EP1314" s="37"/>
      <c r="EQ1314" s="37"/>
      <c r="ER1314" s="37"/>
      <c r="ES1314" s="37"/>
      <c r="ET1314" s="37"/>
      <c r="EU1314" s="37"/>
      <c r="EV1314" s="37"/>
      <c r="EW1314" s="37"/>
      <c r="EX1314" s="37"/>
      <c r="EY1314" s="37"/>
      <c r="EZ1314" s="37"/>
      <c r="FA1314" s="37"/>
      <c r="FB1314" s="37"/>
      <c r="FC1314" s="37"/>
      <c r="FD1314" s="37"/>
      <c r="FE1314" s="37"/>
      <c r="FF1314" s="37"/>
      <c r="FG1314" s="37"/>
      <c r="FH1314" s="37"/>
      <c r="FI1314" s="37"/>
      <c r="FJ1314" s="37"/>
      <c r="FK1314" s="37"/>
      <c r="FL1314" s="37"/>
      <c r="FM1314" s="37"/>
      <c r="FN1314" s="37"/>
      <c r="FO1314" s="37"/>
      <c r="FP1314" s="37"/>
      <c r="FQ1314" s="37"/>
      <c r="FR1314" s="37"/>
      <c r="FS1314" s="37"/>
      <c r="FT1314" s="37"/>
      <c r="FU1314" s="37"/>
      <c r="FV1314" s="37"/>
      <c r="FW1314" s="37"/>
      <c r="FX1314" s="37"/>
      <c r="FY1314" s="37"/>
      <c r="FZ1314" s="37"/>
      <c r="GA1314" s="37"/>
      <c r="GB1314" s="37"/>
      <c r="GC1314" s="37"/>
      <c r="GD1314" s="37"/>
      <c r="GE1314" s="37"/>
      <c r="GF1314" s="37"/>
      <c r="GG1314" s="37"/>
      <c r="GH1314" s="37"/>
      <c r="GI1314" s="37"/>
      <c r="GJ1314" s="37"/>
      <c r="GK1314" s="37"/>
      <c r="GL1314" s="37"/>
      <c r="GM1314" s="37"/>
      <c r="GN1314" s="37"/>
      <c r="GO1314" s="37"/>
      <c r="GP1314" s="37"/>
      <c r="GQ1314" s="37"/>
      <c r="GR1314" s="37"/>
      <c r="GS1314" s="37"/>
      <c r="GT1314" s="37"/>
      <c r="GU1314" s="37"/>
      <c r="GV1314" s="37"/>
      <c r="GW1314" s="37"/>
      <c r="GX1314" s="37"/>
      <c r="GY1314" s="37"/>
      <c r="GZ1314" s="37"/>
      <c r="HA1314" s="37"/>
    </row>
    <row r="1315" spans="1:209" s="39" customFormat="1" x14ac:dyDescent="0.25">
      <c r="A1315" s="50"/>
      <c r="B1315" s="124"/>
      <c r="C1315" s="125"/>
      <c r="D1315" s="20"/>
      <c r="E1315" s="20"/>
      <c r="F1315" s="20"/>
      <c r="G1315" s="37"/>
      <c r="H1315" s="37"/>
      <c r="I1315" s="37"/>
      <c r="J1315" s="37"/>
      <c r="K1315" s="37"/>
      <c r="L1315" s="37"/>
      <c r="M1315" s="37"/>
      <c r="N1315" s="37"/>
      <c r="O1315" s="37"/>
      <c r="P1315" s="37"/>
      <c r="Q1315" s="37"/>
      <c r="R1315" s="37"/>
      <c r="S1315" s="37"/>
      <c r="T1315" s="37"/>
      <c r="U1315" s="37"/>
      <c r="V1315" s="37"/>
      <c r="W1315" s="37"/>
      <c r="X1315" s="37"/>
      <c r="Y1315" s="37"/>
      <c r="Z1315" s="37"/>
      <c r="AA1315" s="37"/>
      <c r="AB1315" s="37"/>
      <c r="AC1315" s="37"/>
      <c r="AD1315" s="37"/>
      <c r="AE1315" s="37"/>
      <c r="AF1315" s="37"/>
      <c r="AG1315" s="37"/>
      <c r="AH1315" s="37"/>
      <c r="AI1315" s="37"/>
      <c r="AJ1315" s="37"/>
      <c r="AK1315" s="37"/>
      <c r="AL1315" s="37"/>
      <c r="AM1315" s="37"/>
      <c r="AN1315" s="37"/>
      <c r="AO1315" s="37"/>
      <c r="AP1315" s="37"/>
      <c r="AQ1315" s="37"/>
      <c r="AR1315" s="37"/>
      <c r="AS1315" s="37"/>
      <c r="AT1315" s="37"/>
      <c r="AU1315" s="37"/>
      <c r="AV1315" s="37"/>
      <c r="AW1315" s="37"/>
      <c r="AX1315" s="37"/>
      <c r="AY1315" s="37"/>
      <c r="AZ1315" s="37"/>
      <c r="BA1315" s="37"/>
      <c r="BB1315" s="37"/>
      <c r="BC1315" s="37"/>
      <c r="BD1315" s="37"/>
      <c r="BE1315" s="37"/>
      <c r="BF1315" s="37"/>
      <c r="BG1315" s="37"/>
      <c r="BH1315" s="37"/>
      <c r="BI1315" s="37"/>
      <c r="BJ1315" s="37"/>
      <c r="BK1315" s="37"/>
      <c r="BL1315" s="37"/>
      <c r="BM1315" s="37"/>
      <c r="BN1315" s="37"/>
      <c r="BO1315" s="37"/>
      <c r="BP1315" s="37"/>
      <c r="BQ1315" s="37"/>
      <c r="BR1315" s="37"/>
      <c r="BS1315" s="37"/>
      <c r="BT1315" s="37"/>
      <c r="BU1315" s="37"/>
      <c r="BV1315" s="37"/>
      <c r="BW1315" s="37"/>
      <c r="BX1315" s="37"/>
      <c r="BY1315" s="37"/>
      <c r="BZ1315" s="37"/>
      <c r="CA1315" s="37"/>
      <c r="CB1315" s="37"/>
      <c r="CC1315" s="37"/>
      <c r="CD1315" s="37"/>
      <c r="CE1315" s="37"/>
      <c r="CF1315" s="37"/>
      <c r="CG1315" s="37"/>
      <c r="CH1315" s="37"/>
      <c r="CI1315" s="37"/>
      <c r="CJ1315" s="37"/>
      <c r="CK1315" s="37"/>
      <c r="CL1315" s="37"/>
      <c r="CM1315" s="37"/>
      <c r="CN1315" s="37"/>
      <c r="CO1315" s="37"/>
      <c r="CP1315" s="37"/>
      <c r="CQ1315" s="37"/>
      <c r="CR1315" s="37"/>
      <c r="CS1315" s="37"/>
      <c r="CT1315" s="37"/>
      <c r="CU1315" s="37"/>
      <c r="CV1315" s="37"/>
      <c r="CW1315" s="37"/>
      <c r="CX1315" s="37"/>
      <c r="CY1315" s="37"/>
      <c r="CZ1315" s="37"/>
      <c r="DA1315" s="37"/>
      <c r="DB1315" s="37"/>
      <c r="DC1315" s="37"/>
      <c r="DD1315" s="37"/>
      <c r="DE1315" s="37"/>
      <c r="DF1315" s="37"/>
      <c r="DG1315" s="37"/>
      <c r="DH1315" s="37"/>
      <c r="DI1315" s="37"/>
      <c r="DJ1315" s="37"/>
      <c r="DK1315" s="37"/>
      <c r="DL1315" s="37"/>
      <c r="DM1315" s="37"/>
      <c r="DN1315" s="37"/>
      <c r="DO1315" s="37"/>
      <c r="DP1315" s="37"/>
      <c r="DQ1315" s="37"/>
      <c r="DR1315" s="37"/>
      <c r="DS1315" s="37"/>
      <c r="DT1315" s="37"/>
      <c r="DU1315" s="37"/>
      <c r="DV1315" s="37"/>
      <c r="DW1315" s="37"/>
      <c r="DX1315" s="37"/>
      <c r="DY1315" s="37"/>
      <c r="DZ1315" s="37"/>
      <c r="EA1315" s="37"/>
      <c r="EB1315" s="37"/>
      <c r="EC1315" s="37"/>
      <c r="ED1315" s="37"/>
      <c r="EE1315" s="37"/>
      <c r="EF1315" s="37"/>
      <c r="EG1315" s="37"/>
      <c r="EH1315" s="37"/>
      <c r="EI1315" s="37"/>
      <c r="EJ1315" s="37"/>
      <c r="EK1315" s="37"/>
      <c r="EL1315" s="37"/>
      <c r="EM1315" s="37"/>
      <c r="EN1315" s="37"/>
      <c r="EO1315" s="37"/>
      <c r="EP1315" s="37"/>
      <c r="EQ1315" s="37"/>
      <c r="ER1315" s="37"/>
      <c r="ES1315" s="37"/>
      <c r="ET1315" s="37"/>
      <c r="EU1315" s="37"/>
      <c r="EV1315" s="37"/>
      <c r="EW1315" s="37"/>
      <c r="EX1315" s="37"/>
      <c r="EY1315" s="37"/>
      <c r="EZ1315" s="37"/>
      <c r="FA1315" s="37"/>
      <c r="FB1315" s="37"/>
      <c r="FC1315" s="37"/>
      <c r="FD1315" s="37"/>
      <c r="FE1315" s="37"/>
      <c r="FF1315" s="37"/>
      <c r="FG1315" s="37"/>
      <c r="FH1315" s="37"/>
      <c r="FI1315" s="37"/>
      <c r="FJ1315" s="37"/>
      <c r="FK1315" s="37"/>
      <c r="FL1315" s="37"/>
      <c r="FM1315" s="37"/>
      <c r="FN1315" s="37"/>
      <c r="FO1315" s="37"/>
      <c r="FP1315" s="37"/>
      <c r="FQ1315" s="37"/>
      <c r="FR1315" s="37"/>
      <c r="FS1315" s="37"/>
      <c r="FT1315" s="37"/>
      <c r="FU1315" s="37"/>
      <c r="FV1315" s="37"/>
      <c r="FW1315" s="37"/>
      <c r="FX1315" s="37"/>
      <c r="FY1315" s="37"/>
      <c r="FZ1315" s="37"/>
      <c r="GA1315" s="37"/>
      <c r="GB1315" s="37"/>
      <c r="GC1315" s="37"/>
      <c r="GD1315" s="37"/>
      <c r="GE1315" s="37"/>
      <c r="GF1315" s="37"/>
      <c r="GG1315" s="37"/>
      <c r="GH1315" s="37"/>
      <c r="GI1315" s="37"/>
      <c r="GJ1315" s="37"/>
      <c r="GK1315" s="37"/>
      <c r="GL1315" s="37"/>
      <c r="GM1315" s="37"/>
      <c r="GN1315" s="37"/>
      <c r="GO1315" s="37"/>
      <c r="GP1315" s="37"/>
      <c r="GQ1315" s="37"/>
      <c r="GR1315" s="37"/>
      <c r="GS1315" s="37"/>
      <c r="GT1315" s="37"/>
      <c r="GU1315" s="37"/>
      <c r="GV1315" s="37"/>
      <c r="GW1315" s="37"/>
      <c r="GX1315" s="37"/>
      <c r="GY1315" s="37"/>
      <c r="GZ1315" s="37"/>
      <c r="HA1315" s="37"/>
    </row>
    <row r="1316" spans="1:209" s="39" customFormat="1" x14ac:dyDescent="0.25">
      <c r="A1316" s="50"/>
      <c r="B1316" s="124"/>
      <c r="C1316" s="125"/>
      <c r="D1316" s="20"/>
      <c r="E1316" s="20"/>
      <c r="F1316" s="20"/>
      <c r="G1316" s="37"/>
      <c r="H1316" s="37"/>
      <c r="I1316" s="37"/>
      <c r="J1316" s="37"/>
      <c r="K1316" s="37"/>
      <c r="L1316" s="37"/>
      <c r="M1316" s="37"/>
      <c r="N1316" s="37"/>
      <c r="O1316" s="37"/>
      <c r="P1316" s="37"/>
      <c r="Q1316" s="37"/>
      <c r="R1316" s="37"/>
      <c r="S1316" s="37"/>
      <c r="T1316" s="37"/>
      <c r="U1316" s="37"/>
      <c r="V1316" s="37"/>
      <c r="W1316" s="37"/>
      <c r="X1316" s="37"/>
      <c r="Y1316" s="37"/>
      <c r="Z1316" s="37"/>
      <c r="AA1316" s="37"/>
      <c r="AB1316" s="37"/>
      <c r="AC1316" s="37"/>
      <c r="AD1316" s="37"/>
      <c r="AE1316" s="37"/>
      <c r="AF1316" s="37"/>
      <c r="AG1316" s="37"/>
      <c r="AH1316" s="37"/>
      <c r="AI1316" s="37"/>
      <c r="AJ1316" s="37"/>
      <c r="AK1316" s="37"/>
      <c r="AL1316" s="37"/>
      <c r="AM1316" s="37"/>
      <c r="AN1316" s="37"/>
      <c r="AO1316" s="37"/>
      <c r="AP1316" s="37"/>
      <c r="AQ1316" s="37"/>
      <c r="AR1316" s="37"/>
      <c r="AS1316" s="37"/>
      <c r="AT1316" s="37"/>
      <c r="AU1316" s="37"/>
      <c r="AV1316" s="37"/>
      <c r="AW1316" s="37"/>
      <c r="AX1316" s="37"/>
      <c r="AY1316" s="37"/>
      <c r="AZ1316" s="37"/>
      <c r="BA1316" s="37"/>
      <c r="BB1316" s="37"/>
      <c r="BC1316" s="37"/>
      <c r="BD1316" s="37"/>
      <c r="BE1316" s="37"/>
      <c r="BF1316" s="37"/>
      <c r="BG1316" s="37"/>
      <c r="BH1316" s="37"/>
      <c r="BI1316" s="37"/>
      <c r="BJ1316" s="37"/>
      <c r="BK1316" s="37"/>
      <c r="BL1316" s="37"/>
      <c r="BM1316" s="37"/>
      <c r="BN1316" s="37"/>
      <c r="BO1316" s="37"/>
      <c r="BP1316" s="37"/>
      <c r="BQ1316" s="37"/>
      <c r="BR1316" s="37"/>
      <c r="BS1316" s="37"/>
      <c r="BT1316" s="37"/>
      <c r="BU1316" s="37"/>
      <c r="BV1316" s="37"/>
      <c r="BW1316" s="37"/>
      <c r="BX1316" s="37"/>
      <c r="BY1316" s="37"/>
      <c r="BZ1316" s="37"/>
      <c r="CA1316" s="37"/>
      <c r="CB1316" s="37"/>
      <c r="CC1316" s="37"/>
      <c r="CD1316" s="37"/>
      <c r="CE1316" s="37"/>
      <c r="CF1316" s="37"/>
      <c r="CG1316" s="37"/>
      <c r="CH1316" s="37"/>
      <c r="CI1316" s="37"/>
      <c r="CJ1316" s="37"/>
      <c r="CK1316" s="37"/>
      <c r="CL1316" s="37"/>
      <c r="CM1316" s="37"/>
      <c r="CN1316" s="37"/>
      <c r="CO1316" s="37"/>
      <c r="CP1316" s="37"/>
      <c r="CQ1316" s="37"/>
      <c r="CR1316" s="37"/>
      <c r="CS1316" s="37"/>
      <c r="CT1316" s="37"/>
      <c r="CU1316" s="37"/>
      <c r="CV1316" s="37"/>
      <c r="CW1316" s="37"/>
      <c r="CX1316" s="37"/>
      <c r="CY1316" s="37"/>
      <c r="CZ1316" s="37"/>
      <c r="DA1316" s="37"/>
      <c r="DB1316" s="37"/>
      <c r="DC1316" s="37"/>
      <c r="DD1316" s="37"/>
      <c r="DE1316" s="37"/>
      <c r="DF1316" s="37"/>
      <c r="DG1316" s="37"/>
      <c r="DH1316" s="37"/>
      <c r="DI1316" s="37"/>
      <c r="DJ1316" s="37"/>
      <c r="DK1316" s="37"/>
      <c r="DL1316" s="37"/>
      <c r="DM1316" s="37"/>
      <c r="DN1316" s="37"/>
      <c r="DO1316" s="37"/>
      <c r="DP1316" s="37"/>
      <c r="DQ1316" s="37"/>
      <c r="DR1316" s="37"/>
      <c r="DS1316" s="37"/>
      <c r="DT1316" s="37"/>
      <c r="DU1316" s="37"/>
      <c r="DV1316" s="37"/>
      <c r="DW1316" s="37"/>
      <c r="DX1316" s="37"/>
      <c r="DY1316" s="37"/>
      <c r="DZ1316" s="37"/>
      <c r="EA1316" s="37"/>
      <c r="EB1316" s="37"/>
      <c r="EC1316" s="37"/>
      <c r="ED1316" s="37"/>
      <c r="EE1316" s="37"/>
      <c r="EF1316" s="37"/>
      <c r="EG1316" s="37"/>
      <c r="EH1316" s="37"/>
      <c r="EI1316" s="37"/>
      <c r="EJ1316" s="37"/>
      <c r="EK1316" s="37"/>
      <c r="EL1316" s="37"/>
      <c r="EM1316" s="37"/>
      <c r="EN1316" s="37"/>
      <c r="EO1316" s="37"/>
      <c r="EP1316" s="37"/>
      <c r="EQ1316" s="37"/>
      <c r="ER1316" s="37"/>
      <c r="ES1316" s="37"/>
      <c r="ET1316" s="37"/>
      <c r="EU1316" s="37"/>
      <c r="EV1316" s="37"/>
      <c r="EW1316" s="37"/>
      <c r="EX1316" s="37"/>
      <c r="EY1316" s="37"/>
      <c r="EZ1316" s="37"/>
      <c r="FA1316" s="37"/>
      <c r="FB1316" s="37"/>
      <c r="FC1316" s="37"/>
      <c r="FD1316" s="37"/>
      <c r="FE1316" s="37"/>
      <c r="FF1316" s="37"/>
      <c r="FG1316" s="37"/>
      <c r="FH1316" s="37"/>
      <c r="FI1316" s="37"/>
      <c r="FJ1316" s="37"/>
      <c r="FK1316" s="37"/>
      <c r="FL1316" s="37"/>
      <c r="FM1316" s="37"/>
      <c r="FN1316" s="37"/>
      <c r="FO1316" s="37"/>
      <c r="FP1316" s="37"/>
      <c r="FQ1316" s="37"/>
      <c r="FR1316" s="37"/>
      <c r="FS1316" s="37"/>
      <c r="FT1316" s="37"/>
      <c r="FU1316" s="37"/>
      <c r="FV1316" s="37"/>
      <c r="FW1316" s="37"/>
      <c r="FX1316" s="37"/>
      <c r="FY1316" s="37"/>
      <c r="FZ1316" s="37"/>
      <c r="GA1316" s="37"/>
      <c r="GB1316" s="37"/>
      <c r="GC1316" s="37"/>
      <c r="GD1316" s="37"/>
      <c r="GE1316" s="37"/>
      <c r="GF1316" s="37"/>
      <c r="GG1316" s="37"/>
      <c r="GH1316" s="37"/>
      <c r="GI1316" s="37"/>
      <c r="GJ1316" s="37"/>
      <c r="GK1316" s="37"/>
      <c r="GL1316" s="37"/>
      <c r="GM1316" s="37"/>
      <c r="GN1316" s="37"/>
      <c r="GO1316" s="37"/>
      <c r="GP1316" s="37"/>
      <c r="GQ1316" s="37"/>
      <c r="GR1316" s="37"/>
      <c r="GS1316" s="37"/>
      <c r="GT1316" s="37"/>
      <c r="GU1316" s="37"/>
      <c r="GV1316" s="37"/>
      <c r="GW1316" s="37"/>
      <c r="GX1316" s="37"/>
      <c r="GY1316" s="37"/>
      <c r="GZ1316" s="37"/>
      <c r="HA1316" s="37"/>
    </row>
    <row r="1317" spans="1:209" s="39" customFormat="1" x14ac:dyDescent="0.25">
      <c r="A1317" s="50"/>
      <c r="B1317" s="124"/>
      <c r="C1317" s="125"/>
      <c r="D1317" s="20"/>
      <c r="E1317" s="20"/>
      <c r="F1317" s="20"/>
      <c r="G1317" s="37"/>
      <c r="H1317" s="37"/>
      <c r="I1317" s="37"/>
      <c r="J1317" s="37"/>
      <c r="K1317" s="37"/>
      <c r="L1317" s="37"/>
      <c r="M1317" s="37"/>
      <c r="N1317" s="37"/>
      <c r="O1317" s="37"/>
      <c r="P1317" s="37"/>
      <c r="Q1317" s="37"/>
      <c r="R1317" s="37"/>
      <c r="S1317" s="37"/>
      <c r="T1317" s="37"/>
      <c r="U1317" s="37"/>
      <c r="V1317" s="37"/>
      <c r="W1317" s="37"/>
      <c r="X1317" s="37"/>
      <c r="Y1317" s="37"/>
      <c r="Z1317" s="37"/>
      <c r="AA1317" s="37"/>
      <c r="AB1317" s="37"/>
      <c r="AC1317" s="37"/>
      <c r="AD1317" s="37"/>
      <c r="AE1317" s="37"/>
      <c r="AF1317" s="37"/>
      <c r="AG1317" s="37"/>
      <c r="AH1317" s="37"/>
      <c r="AI1317" s="37"/>
      <c r="AJ1317" s="37"/>
      <c r="AK1317" s="37"/>
      <c r="AL1317" s="37"/>
      <c r="AM1317" s="37"/>
      <c r="AN1317" s="37"/>
      <c r="AO1317" s="37"/>
      <c r="AP1317" s="37"/>
      <c r="AQ1317" s="37"/>
      <c r="AR1317" s="37"/>
      <c r="AS1317" s="37"/>
      <c r="AT1317" s="37"/>
      <c r="AU1317" s="37"/>
      <c r="AV1317" s="37"/>
      <c r="AW1317" s="37"/>
      <c r="AX1317" s="37"/>
      <c r="AY1317" s="37"/>
      <c r="AZ1317" s="37"/>
      <c r="BA1317" s="37"/>
      <c r="BB1317" s="37"/>
      <c r="BC1317" s="37"/>
      <c r="BD1317" s="37"/>
      <c r="BE1317" s="37"/>
      <c r="BF1317" s="37"/>
      <c r="BG1317" s="37"/>
      <c r="BH1317" s="37"/>
      <c r="BI1317" s="37"/>
      <c r="BJ1317" s="37"/>
      <c r="BK1317" s="37"/>
      <c r="BL1317" s="37"/>
      <c r="BM1317" s="37"/>
      <c r="BN1317" s="37"/>
      <c r="BO1317" s="37"/>
      <c r="BP1317" s="37"/>
      <c r="BQ1317" s="37"/>
      <c r="BR1317" s="37"/>
      <c r="BS1317" s="37"/>
      <c r="BT1317" s="37"/>
      <c r="BU1317" s="37"/>
      <c r="BV1317" s="37"/>
      <c r="BW1317" s="37"/>
      <c r="BX1317" s="37"/>
      <c r="BY1317" s="37"/>
      <c r="BZ1317" s="37"/>
      <c r="CA1317" s="37"/>
      <c r="CB1317" s="37"/>
      <c r="CC1317" s="37"/>
      <c r="CD1317" s="37"/>
      <c r="CE1317" s="37"/>
      <c r="CF1317" s="37"/>
      <c r="CG1317" s="37"/>
      <c r="CH1317" s="37"/>
      <c r="CI1317" s="37"/>
      <c r="CJ1317" s="37"/>
      <c r="CK1317" s="37"/>
      <c r="CL1317" s="37"/>
      <c r="CM1317" s="37"/>
      <c r="CN1317" s="37"/>
      <c r="CO1317" s="37"/>
      <c r="CP1317" s="37"/>
      <c r="CQ1317" s="37"/>
      <c r="CR1317" s="37"/>
      <c r="CS1317" s="37"/>
      <c r="CT1317" s="37"/>
      <c r="CU1317" s="37"/>
      <c r="CV1317" s="37"/>
      <c r="CW1317" s="37"/>
      <c r="CX1317" s="37"/>
      <c r="CY1317" s="37"/>
      <c r="CZ1317" s="37"/>
      <c r="DA1317" s="37"/>
      <c r="DB1317" s="37"/>
      <c r="DC1317" s="37"/>
      <c r="DD1317" s="37"/>
      <c r="DE1317" s="37"/>
      <c r="DF1317" s="37"/>
      <c r="DG1317" s="37"/>
      <c r="DH1317" s="37"/>
      <c r="DI1317" s="37"/>
      <c r="DJ1317" s="37"/>
      <c r="DK1317" s="37"/>
      <c r="DL1317" s="37"/>
      <c r="DM1317" s="37"/>
      <c r="DN1317" s="37"/>
      <c r="DO1317" s="37"/>
      <c r="DP1317" s="37"/>
      <c r="DQ1317" s="37"/>
      <c r="DR1317" s="37"/>
      <c r="DS1317" s="37"/>
      <c r="DT1317" s="37"/>
      <c r="DU1317" s="37"/>
      <c r="DV1317" s="37"/>
      <c r="DW1317" s="37"/>
      <c r="DX1317" s="37"/>
      <c r="DY1317" s="37"/>
      <c r="DZ1317" s="37"/>
      <c r="EA1317" s="37"/>
      <c r="EB1317" s="37"/>
      <c r="EC1317" s="37"/>
      <c r="ED1317" s="37"/>
      <c r="EE1317" s="37"/>
      <c r="EF1317" s="37"/>
      <c r="EG1317" s="37"/>
      <c r="EH1317" s="37"/>
      <c r="EI1317" s="37"/>
      <c r="EJ1317" s="37"/>
      <c r="EK1317" s="37"/>
      <c r="EL1317" s="37"/>
      <c r="EM1317" s="37"/>
      <c r="EN1317" s="37"/>
      <c r="EO1317" s="37"/>
      <c r="EP1317" s="37"/>
      <c r="EQ1317" s="37"/>
      <c r="ER1317" s="37"/>
      <c r="ES1317" s="37"/>
      <c r="ET1317" s="37"/>
      <c r="EU1317" s="37"/>
      <c r="EV1317" s="37"/>
      <c r="EW1317" s="37"/>
      <c r="EX1317" s="37"/>
      <c r="EY1317" s="37"/>
      <c r="EZ1317" s="37"/>
      <c r="FA1317" s="37"/>
      <c r="FB1317" s="37"/>
      <c r="FC1317" s="37"/>
      <c r="FD1317" s="37"/>
      <c r="FE1317" s="37"/>
      <c r="FF1317" s="37"/>
      <c r="FG1317" s="37"/>
      <c r="FH1317" s="37"/>
      <c r="FI1317" s="37"/>
      <c r="FJ1317" s="37"/>
      <c r="FK1317" s="37"/>
      <c r="FL1317" s="37"/>
      <c r="FM1317" s="37"/>
      <c r="FN1317" s="37"/>
      <c r="FO1317" s="37"/>
      <c r="FP1317" s="37"/>
      <c r="FQ1317" s="37"/>
      <c r="FR1317" s="37"/>
      <c r="FS1317" s="37"/>
      <c r="FT1317" s="37"/>
      <c r="FU1317" s="37"/>
      <c r="FV1317" s="37"/>
      <c r="FW1317" s="37"/>
      <c r="FX1317" s="37"/>
      <c r="FY1317" s="37"/>
      <c r="FZ1317" s="37"/>
      <c r="GA1317" s="37"/>
      <c r="GB1317" s="37"/>
      <c r="GC1317" s="37"/>
      <c r="GD1317" s="37"/>
      <c r="GE1317" s="37"/>
      <c r="GF1317" s="37"/>
      <c r="GG1317" s="37"/>
      <c r="GH1317" s="37"/>
      <c r="GI1317" s="37"/>
      <c r="GJ1317" s="37"/>
      <c r="GK1317" s="37"/>
      <c r="GL1317" s="37"/>
      <c r="GM1317" s="37"/>
      <c r="GN1317" s="37"/>
      <c r="GO1317" s="37"/>
      <c r="GP1317" s="37"/>
      <c r="GQ1317" s="37"/>
      <c r="GR1317" s="37"/>
      <c r="GS1317" s="37"/>
      <c r="GT1317" s="37"/>
      <c r="GU1317" s="37"/>
      <c r="GV1317" s="37"/>
      <c r="GW1317" s="37"/>
      <c r="GX1317" s="37"/>
      <c r="GY1317" s="37"/>
      <c r="GZ1317" s="37"/>
      <c r="HA1317" s="37"/>
    </row>
    <row r="1318" spans="1:209" s="39" customFormat="1" x14ac:dyDescent="0.25">
      <c r="A1318" s="50"/>
      <c r="B1318" s="124"/>
      <c r="C1318" s="125"/>
      <c r="D1318" s="20"/>
      <c r="E1318" s="20"/>
      <c r="F1318" s="20"/>
      <c r="G1318" s="37"/>
      <c r="H1318" s="37"/>
      <c r="I1318" s="37"/>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7"/>
      <c r="AF1318" s="37"/>
      <c r="AG1318" s="37"/>
      <c r="AH1318" s="37"/>
      <c r="AI1318" s="37"/>
      <c r="AJ1318" s="37"/>
      <c r="AK1318" s="37"/>
      <c r="AL1318" s="37"/>
      <c r="AM1318" s="37"/>
      <c r="AN1318" s="37"/>
      <c r="AO1318" s="37"/>
      <c r="AP1318" s="37"/>
      <c r="AQ1318" s="37"/>
      <c r="AR1318" s="37"/>
      <c r="AS1318" s="37"/>
      <c r="AT1318" s="37"/>
      <c r="AU1318" s="37"/>
      <c r="AV1318" s="37"/>
      <c r="AW1318" s="37"/>
      <c r="AX1318" s="37"/>
      <c r="AY1318" s="37"/>
      <c r="AZ1318" s="37"/>
      <c r="BA1318" s="37"/>
      <c r="BB1318" s="37"/>
      <c r="BC1318" s="37"/>
      <c r="BD1318" s="37"/>
      <c r="BE1318" s="37"/>
      <c r="BF1318" s="37"/>
      <c r="BG1318" s="37"/>
      <c r="BH1318" s="37"/>
      <c r="BI1318" s="37"/>
      <c r="BJ1318" s="37"/>
      <c r="BK1318" s="37"/>
      <c r="BL1318" s="37"/>
      <c r="BM1318" s="37"/>
      <c r="BN1318" s="37"/>
      <c r="BO1318" s="37"/>
      <c r="BP1318" s="37"/>
      <c r="BQ1318" s="37"/>
      <c r="BR1318" s="37"/>
      <c r="BS1318" s="37"/>
      <c r="BT1318" s="37"/>
      <c r="BU1318" s="37"/>
      <c r="BV1318" s="37"/>
      <c r="BW1318" s="37"/>
      <c r="BX1318" s="37"/>
      <c r="BY1318" s="37"/>
      <c r="BZ1318" s="37"/>
      <c r="CA1318" s="37"/>
      <c r="CB1318" s="37"/>
      <c r="CC1318" s="37"/>
      <c r="CD1318" s="37"/>
      <c r="CE1318" s="37"/>
      <c r="CF1318" s="37"/>
      <c r="CG1318" s="37"/>
      <c r="CH1318" s="37"/>
      <c r="CI1318" s="37"/>
      <c r="CJ1318" s="37"/>
      <c r="CK1318" s="37"/>
      <c r="CL1318" s="37"/>
      <c r="CM1318" s="37"/>
      <c r="CN1318" s="37"/>
      <c r="CO1318" s="37"/>
      <c r="CP1318" s="37"/>
      <c r="CQ1318" s="37"/>
      <c r="CR1318" s="37"/>
      <c r="CS1318" s="37"/>
      <c r="CT1318" s="37"/>
      <c r="CU1318" s="37"/>
      <c r="CV1318" s="37"/>
      <c r="CW1318" s="37"/>
      <c r="CX1318" s="37"/>
      <c r="CY1318" s="37"/>
      <c r="CZ1318" s="37"/>
      <c r="DA1318" s="37"/>
      <c r="DB1318" s="37"/>
      <c r="DC1318" s="37"/>
      <c r="DD1318" s="37"/>
      <c r="DE1318" s="37"/>
      <c r="DF1318" s="37"/>
      <c r="DG1318" s="37"/>
      <c r="DH1318" s="37"/>
      <c r="DI1318" s="37"/>
      <c r="DJ1318" s="37"/>
      <c r="DK1318" s="37"/>
      <c r="DL1318" s="37"/>
      <c r="DM1318" s="37"/>
      <c r="DN1318" s="37"/>
      <c r="DO1318" s="37"/>
      <c r="DP1318" s="37"/>
      <c r="DQ1318" s="37"/>
      <c r="DR1318" s="37"/>
      <c r="DS1318" s="37"/>
      <c r="DT1318" s="37"/>
      <c r="DU1318" s="37"/>
      <c r="DV1318" s="37"/>
      <c r="DW1318" s="37"/>
      <c r="DX1318" s="37"/>
      <c r="DY1318" s="37"/>
      <c r="DZ1318" s="37"/>
      <c r="EA1318" s="37"/>
      <c r="EB1318" s="37"/>
      <c r="EC1318" s="37"/>
      <c r="ED1318" s="37"/>
      <c r="EE1318" s="37"/>
      <c r="EF1318" s="37"/>
      <c r="EG1318" s="37"/>
      <c r="EH1318" s="37"/>
      <c r="EI1318" s="37"/>
      <c r="EJ1318" s="37"/>
      <c r="EK1318" s="37"/>
      <c r="EL1318" s="37"/>
      <c r="EM1318" s="37"/>
      <c r="EN1318" s="37"/>
      <c r="EO1318" s="37"/>
      <c r="EP1318" s="37"/>
      <c r="EQ1318" s="37"/>
      <c r="ER1318" s="37"/>
      <c r="ES1318" s="37"/>
      <c r="ET1318" s="37"/>
      <c r="EU1318" s="37"/>
      <c r="EV1318" s="37"/>
      <c r="EW1318" s="37"/>
      <c r="EX1318" s="37"/>
      <c r="EY1318" s="37"/>
      <c r="EZ1318" s="37"/>
      <c r="FA1318" s="37"/>
      <c r="FB1318" s="37"/>
      <c r="FC1318" s="37"/>
      <c r="FD1318" s="37"/>
      <c r="FE1318" s="37"/>
      <c r="FF1318" s="37"/>
      <c r="FG1318" s="37"/>
      <c r="FH1318" s="37"/>
      <c r="FI1318" s="37"/>
      <c r="FJ1318" s="37"/>
      <c r="FK1318" s="37"/>
      <c r="FL1318" s="37"/>
      <c r="FM1318" s="37"/>
      <c r="FN1318" s="37"/>
      <c r="FO1318" s="37"/>
      <c r="FP1318" s="37"/>
      <c r="FQ1318" s="37"/>
      <c r="FR1318" s="37"/>
      <c r="FS1318" s="37"/>
      <c r="FT1318" s="37"/>
      <c r="FU1318" s="37"/>
      <c r="FV1318" s="37"/>
      <c r="FW1318" s="37"/>
      <c r="FX1318" s="37"/>
      <c r="FY1318" s="37"/>
      <c r="FZ1318" s="37"/>
      <c r="GA1318" s="37"/>
      <c r="GB1318" s="37"/>
      <c r="GC1318" s="37"/>
      <c r="GD1318" s="37"/>
      <c r="GE1318" s="37"/>
      <c r="GF1318" s="37"/>
      <c r="GG1318" s="37"/>
      <c r="GH1318" s="37"/>
      <c r="GI1318" s="37"/>
      <c r="GJ1318" s="37"/>
      <c r="GK1318" s="37"/>
      <c r="GL1318" s="37"/>
      <c r="GM1318" s="37"/>
      <c r="GN1318" s="37"/>
      <c r="GO1318" s="37"/>
      <c r="GP1318" s="37"/>
      <c r="GQ1318" s="37"/>
      <c r="GR1318" s="37"/>
      <c r="GS1318" s="37"/>
      <c r="GT1318" s="37"/>
      <c r="GU1318" s="37"/>
      <c r="GV1318" s="37"/>
      <c r="GW1318" s="37"/>
      <c r="GX1318" s="37"/>
      <c r="GY1318" s="37"/>
      <c r="GZ1318" s="37"/>
      <c r="HA1318" s="37"/>
    </row>
    <row r="1319" spans="1:209" s="39" customFormat="1" x14ac:dyDescent="0.25">
      <c r="A1319" s="50"/>
      <c r="B1319" s="124"/>
      <c r="C1319" s="125"/>
      <c r="D1319" s="20"/>
      <c r="E1319" s="20"/>
      <c r="F1319" s="20"/>
      <c r="G1319" s="37"/>
      <c r="H1319" s="37"/>
      <c r="I1319" s="37"/>
      <c r="J1319" s="37"/>
      <c r="K1319" s="37"/>
      <c r="L1319" s="37"/>
      <c r="M1319" s="37"/>
      <c r="N1319" s="37"/>
      <c r="O1319" s="37"/>
      <c r="P1319" s="37"/>
      <c r="Q1319" s="37"/>
      <c r="R1319" s="37"/>
      <c r="S1319" s="37"/>
      <c r="T1319" s="37"/>
      <c r="U1319" s="37"/>
      <c r="V1319" s="37"/>
      <c r="W1319" s="37"/>
      <c r="X1319" s="37"/>
      <c r="Y1319" s="37"/>
      <c r="Z1319" s="37"/>
      <c r="AA1319" s="37"/>
      <c r="AB1319" s="37"/>
      <c r="AC1319" s="37"/>
      <c r="AD1319" s="37"/>
      <c r="AE1319" s="37"/>
      <c r="AF1319" s="37"/>
      <c r="AG1319" s="37"/>
      <c r="AH1319" s="37"/>
      <c r="AI1319" s="37"/>
      <c r="AJ1319" s="37"/>
      <c r="AK1319" s="37"/>
      <c r="AL1319" s="37"/>
      <c r="AM1319" s="37"/>
      <c r="AN1319" s="37"/>
      <c r="AO1319" s="37"/>
      <c r="AP1319" s="37"/>
      <c r="AQ1319" s="37"/>
      <c r="AR1319" s="37"/>
      <c r="AS1319" s="37"/>
      <c r="AT1319" s="37"/>
      <c r="AU1319" s="37"/>
      <c r="AV1319" s="37"/>
      <c r="AW1319" s="37"/>
      <c r="AX1319" s="37"/>
      <c r="AY1319" s="37"/>
      <c r="AZ1319" s="37"/>
      <c r="BA1319" s="37"/>
      <c r="BB1319" s="37"/>
      <c r="BC1319" s="37"/>
      <c r="BD1319" s="37"/>
      <c r="BE1319" s="37"/>
      <c r="BF1319" s="37"/>
      <c r="BG1319" s="37"/>
      <c r="BH1319" s="37"/>
      <c r="BI1319" s="37"/>
      <c r="BJ1319" s="37"/>
      <c r="BK1319" s="37"/>
      <c r="BL1319" s="37"/>
      <c r="BM1319" s="37"/>
      <c r="BN1319" s="37"/>
      <c r="BO1319" s="37"/>
      <c r="BP1319" s="37"/>
      <c r="BQ1319" s="37"/>
      <c r="BR1319" s="37"/>
      <c r="BS1319" s="37"/>
      <c r="BT1319" s="37"/>
      <c r="BU1319" s="37"/>
      <c r="BV1319" s="37"/>
      <c r="BW1319" s="37"/>
      <c r="BX1319" s="37"/>
      <c r="BY1319" s="37"/>
      <c r="BZ1319" s="37"/>
      <c r="CA1319" s="37"/>
      <c r="CB1319" s="37"/>
      <c r="CC1319" s="37"/>
      <c r="CD1319" s="37"/>
      <c r="CE1319" s="37"/>
      <c r="CF1319" s="37"/>
      <c r="CG1319" s="37"/>
      <c r="CH1319" s="37"/>
      <c r="CI1319" s="37"/>
      <c r="CJ1319" s="37"/>
      <c r="CK1319" s="37"/>
      <c r="CL1319" s="37"/>
      <c r="CM1319" s="37"/>
      <c r="CN1319" s="37"/>
      <c r="CO1319" s="37"/>
      <c r="CP1319" s="37"/>
      <c r="CQ1319" s="37"/>
      <c r="CR1319" s="37"/>
      <c r="CS1319" s="37"/>
      <c r="CT1319" s="37"/>
      <c r="CU1319" s="37"/>
      <c r="CV1319" s="37"/>
      <c r="CW1319" s="37"/>
      <c r="CX1319" s="37"/>
      <c r="CY1319" s="37"/>
      <c r="CZ1319" s="37"/>
      <c r="DA1319" s="37"/>
      <c r="DB1319" s="37"/>
      <c r="DC1319" s="37"/>
      <c r="DD1319" s="37"/>
      <c r="DE1319" s="37"/>
      <c r="DF1319" s="37"/>
      <c r="DG1319" s="37"/>
      <c r="DH1319" s="37"/>
      <c r="DI1319" s="37"/>
      <c r="DJ1319" s="37"/>
      <c r="DK1319" s="37"/>
      <c r="DL1319" s="37"/>
      <c r="DM1319" s="37"/>
      <c r="DN1319" s="37"/>
      <c r="DO1319" s="37"/>
      <c r="DP1319" s="37"/>
      <c r="DQ1319" s="37"/>
      <c r="DR1319" s="37"/>
      <c r="DS1319" s="37"/>
      <c r="DT1319" s="37"/>
      <c r="DU1319" s="37"/>
      <c r="DV1319" s="37"/>
      <c r="DW1319" s="37"/>
      <c r="DX1319" s="37"/>
      <c r="DY1319" s="37"/>
      <c r="DZ1319" s="37"/>
      <c r="EA1319" s="37"/>
      <c r="EB1319" s="37"/>
      <c r="EC1319" s="37"/>
      <c r="ED1319" s="37"/>
      <c r="EE1319" s="37"/>
      <c r="EF1319" s="37"/>
      <c r="EG1319" s="37"/>
      <c r="EH1319" s="37"/>
      <c r="EI1319" s="37"/>
      <c r="EJ1319" s="37"/>
      <c r="EK1319" s="37"/>
      <c r="EL1319" s="37"/>
      <c r="EM1319" s="37"/>
      <c r="EN1319" s="37"/>
      <c r="EO1319" s="37"/>
      <c r="EP1319" s="37"/>
      <c r="EQ1319" s="37"/>
      <c r="ER1319" s="37"/>
      <c r="ES1319" s="37"/>
      <c r="ET1319" s="37"/>
      <c r="EU1319" s="37"/>
      <c r="EV1319" s="37"/>
      <c r="EW1319" s="37"/>
      <c r="EX1319" s="37"/>
      <c r="EY1319" s="37"/>
      <c r="EZ1319" s="37"/>
      <c r="FA1319" s="37"/>
      <c r="FB1319" s="37"/>
      <c r="FC1319" s="37"/>
      <c r="FD1319" s="37"/>
      <c r="FE1319" s="37"/>
      <c r="FF1319" s="37"/>
      <c r="FG1319" s="37"/>
      <c r="FH1319" s="37"/>
      <c r="FI1319" s="37"/>
      <c r="FJ1319" s="37"/>
      <c r="FK1319" s="37"/>
      <c r="FL1319" s="37"/>
      <c r="FM1319" s="37"/>
      <c r="FN1319" s="37"/>
      <c r="FO1319" s="37"/>
      <c r="FP1319" s="37"/>
      <c r="FQ1319" s="37"/>
      <c r="FR1319" s="37"/>
      <c r="FS1319" s="37"/>
      <c r="FT1319" s="37"/>
      <c r="FU1319" s="37"/>
      <c r="FV1319" s="37"/>
      <c r="FW1319" s="37"/>
      <c r="FX1319" s="37"/>
      <c r="FY1319" s="37"/>
      <c r="FZ1319" s="37"/>
      <c r="GA1319" s="37"/>
      <c r="GB1319" s="37"/>
      <c r="GC1319" s="37"/>
      <c r="GD1319" s="37"/>
      <c r="GE1319" s="37"/>
      <c r="GF1319" s="37"/>
      <c r="GG1319" s="37"/>
      <c r="GH1319" s="37"/>
      <c r="GI1319" s="37"/>
      <c r="GJ1319" s="37"/>
      <c r="GK1319" s="37"/>
      <c r="GL1319" s="37"/>
      <c r="GM1319" s="37"/>
      <c r="GN1319" s="37"/>
      <c r="GO1319" s="37"/>
      <c r="GP1319" s="37"/>
      <c r="GQ1319" s="37"/>
      <c r="GR1319" s="37"/>
      <c r="GS1319" s="37"/>
      <c r="GT1319" s="37"/>
      <c r="GU1319" s="37"/>
      <c r="GV1319" s="37"/>
      <c r="GW1319" s="37"/>
      <c r="GX1319" s="37"/>
      <c r="GY1319" s="37"/>
      <c r="GZ1319" s="37"/>
      <c r="HA1319" s="37"/>
    </row>
    <row r="1320" spans="1:209" s="39" customFormat="1" x14ac:dyDescent="0.25">
      <c r="A1320" s="50"/>
      <c r="B1320" s="124"/>
      <c r="C1320" s="125"/>
      <c r="D1320" s="20"/>
      <c r="E1320" s="20"/>
      <c r="F1320" s="20"/>
      <c r="G1320" s="37"/>
      <c r="H1320" s="37"/>
      <c r="I1320" s="37"/>
      <c r="J1320" s="37"/>
      <c r="K1320" s="37"/>
      <c r="L1320" s="37"/>
      <c r="M1320" s="37"/>
      <c r="N1320" s="37"/>
      <c r="O1320" s="37"/>
      <c r="P1320" s="37"/>
      <c r="Q1320" s="37"/>
      <c r="R1320" s="37"/>
      <c r="S1320" s="37"/>
      <c r="T1320" s="37"/>
      <c r="U1320" s="37"/>
      <c r="V1320" s="37"/>
      <c r="W1320" s="37"/>
      <c r="X1320" s="37"/>
      <c r="Y1320" s="37"/>
      <c r="Z1320" s="37"/>
      <c r="AA1320" s="37"/>
      <c r="AB1320" s="37"/>
      <c r="AC1320" s="37"/>
      <c r="AD1320" s="37"/>
      <c r="AE1320" s="37"/>
      <c r="AF1320" s="37"/>
      <c r="AG1320" s="37"/>
      <c r="AH1320" s="37"/>
      <c r="AI1320" s="37"/>
      <c r="AJ1320" s="37"/>
      <c r="AK1320" s="37"/>
      <c r="AL1320" s="37"/>
      <c r="AM1320" s="37"/>
      <c r="AN1320" s="37"/>
      <c r="AO1320" s="37"/>
      <c r="AP1320" s="37"/>
      <c r="AQ1320" s="37"/>
      <c r="AR1320" s="37"/>
      <c r="AS1320" s="37"/>
      <c r="AT1320" s="37"/>
      <c r="AU1320" s="37"/>
      <c r="AV1320" s="37"/>
      <c r="AW1320" s="37"/>
      <c r="AX1320" s="37"/>
      <c r="AY1320" s="37"/>
      <c r="AZ1320" s="37"/>
      <c r="BA1320" s="37"/>
      <c r="BB1320" s="37"/>
      <c r="BC1320" s="37"/>
      <c r="BD1320" s="37"/>
      <c r="BE1320" s="37"/>
      <c r="BF1320" s="37"/>
      <c r="BG1320" s="37"/>
      <c r="BH1320" s="37"/>
      <c r="BI1320" s="37"/>
      <c r="BJ1320" s="37"/>
      <c r="BK1320" s="37"/>
      <c r="BL1320" s="37"/>
      <c r="BM1320" s="37"/>
      <c r="BN1320" s="37"/>
      <c r="BO1320" s="37"/>
      <c r="BP1320" s="37"/>
      <c r="BQ1320" s="37"/>
      <c r="BR1320" s="37"/>
      <c r="BS1320" s="37"/>
      <c r="BT1320" s="37"/>
      <c r="BU1320" s="37"/>
      <c r="BV1320" s="37"/>
      <c r="BW1320" s="37"/>
      <c r="BX1320" s="37"/>
      <c r="BY1320" s="37"/>
      <c r="BZ1320" s="37"/>
      <c r="CA1320" s="37"/>
      <c r="CB1320" s="37"/>
      <c r="CC1320" s="37"/>
      <c r="CD1320" s="37"/>
      <c r="CE1320" s="37"/>
      <c r="CF1320" s="37"/>
      <c r="CG1320" s="37"/>
      <c r="CH1320" s="37"/>
      <c r="CI1320" s="37"/>
      <c r="CJ1320" s="37"/>
      <c r="CK1320" s="37"/>
      <c r="CL1320" s="37"/>
      <c r="CM1320" s="37"/>
      <c r="CN1320" s="37"/>
      <c r="CO1320" s="37"/>
      <c r="CP1320" s="37"/>
      <c r="CQ1320" s="37"/>
      <c r="CR1320" s="37"/>
      <c r="CS1320" s="37"/>
      <c r="CT1320" s="37"/>
      <c r="CU1320" s="37"/>
      <c r="CV1320" s="37"/>
      <c r="CW1320" s="37"/>
      <c r="CX1320" s="37"/>
      <c r="CY1320" s="37"/>
      <c r="CZ1320" s="37"/>
      <c r="DA1320" s="37"/>
      <c r="DB1320" s="37"/>
      <c r="DC1320" s="37"/>
      <c r="DD1320" s="37"/>
      <c r="DE1320" s="37"/>
      <c r="DF1320" s="37"/>
      <c r="DG1320" s="37"/>
      <c r="DH1320" s="37"/>
      <c r="DI1320" s="37"/>
      <c r="DJ1320" s="37"/>
      <c r="DK1320" s="37"/>
      <c r="DL1320" s="37"/>
      <c r="DM1320" s="37"/>
      <c r="DN1320" s="37"/>
      <c r="DO1320" s="37"/>
      <c r="DP1320" s="37"/>
      <c r="DQ1320" s="37"/>
      <c r="DR1320" s="37"/>
      <c r="DS1320" s="37"/>
      <c r="DT1320" s="37"/>
      <c r="DU1320" s="37"/>
      <c r="DV1320" s="37"/>
      <c r="DW1320" s="37"/>
      <c r="DX1320" s="37"/>
      <c r="DY1320" s="37"/>
      <c r="DZ1320" s="37"/>
      <c r="EA1320" s="37"/>
      <c r="EB1320" s="37"/>
      <c r="EC1320" s="37"/>
      <c r="ED1320" s="37"/>
      <c r="EE1320" s="37"/>
      <c r="EF1320" s="37"/>
      <c r="EG1320" s="37"/>
      <c r="EH1320" s="37"/>
      <c r="EI1320" s="37"/>
      <c r="EJ1320" s="37"/>
      <c r="EK1320" s="37"/>
      <c r="EL1320" s="37"/>
      <c r="EM1320" s="37"/>
      <c r="EN1320" s="37"/>
      <c r="EO1320" s="37"/>
      <c r="EP1320" s="37"/>
      <c r="EQ1320" s="37"/>
      <c r="ER1320" s="37"/>
      <c r="ES1320" s="37"/>
      <c r="ET1320" s="37"/>
      <c r="EU1320" s="37"/>
      <c r="EV1320" s="37"/>
      <c r="EW1320" s="37"/>
      <c r="EX1320" s="37"/>
      <c r="EY1320" s="37"/>
      <c r="EZ1320" s="37"/>
      <c r="FA1320" s="37"/>
      <c r="FB1320" s="37"/>
      <c r="FC1320" s="37"/>
      <c r="FD1320" s="37"/>
      <c r="FE1320" s="37"/>
      <c r="FF1320" s="37"/>
      <c r="FG1320" s="37"/>
      <c r="FH1320" s="37"/>
      <c r="FI1320" s="37"/>
      <c r="FJ1320" s="37"/>
      <c r="FK1320" s="37"/>
      <c r="FL1320" s="37"/>
      <c r="FM1320" s="37"/>
      <c r="FN1320" s="37"/>
      <c r="FO1320" s="37"/>
      <c r="FP1320" s="37"/>
      <c r="FQ1320" s="37"/>
      <c r="FR1320" s="37"/>
      <c r="FS1320" s="37"/>
      <c r="FT1320" s="37"/>
      <c r="FU1320" s="37"/>
      <c r="FV1320" s="37"/>
      <c r="FW1320" s="37"/>
      <c r="FX1320" s="37"/>
      <c r="FY1320" s="37"/>
      <c r="FZ1320" s="37"/>
      <c r="GA1320" s="37"/>
      <c r="GB1320" s="37"/>
      <c r="GC1320" s="37"/>
      <c r="GD1320" s="37"/>
      <c r="GE1320" s="37"/>
      <c r="GF1320" s="37"/>
      <c r="GG1320" s="37"/>
      <c r="GH1320" s="37"/>
      <c r="GI1320" s="37"/>
      <c r="GJ1320" s="37"/>
      <c r="GK1320" s="37"/>
      <c r="GL1320" s="37"/>
      <c r="GM1320" s="37"/>
      <c r="GN1320" s="37"/>
      <c r="GO1320" s="37"/>
      <c r="GP1320" s="37"/>
      <c r="GQ1320" s="37"/>
      <c r="GR1320" s="37"/>
      <c r="GS1320" s="37"/>
      <c r="GT1320" s="37"/>
      <c r="GU1320" s="37"/>
      <c r="GV1320" s="37"/>
      <c r="GW1320" s="37"/>
      <c r="GX1320" s="37"/>
      <c r="GY1320" s="37"/>
      <c r="GZ1320" s="37"/>
      <c r="HA1320" s="37"/>
    </row>
    <row r="1321" spans="1:209" s="39" customFormat="1" x14ac:dyDescent="0.25">
      <c r="A1321" s="50"/>
      <c r="B1321" s="124"/>
      <c r="C1321" s="125"/>
      <c r="D1321" s="20"/>
      <c r="E1321" s="20"/>
      <c r="F1321" s="20"/>
      <c r="G1321" s="37"/>
      <c r="H1321" s="37"/>
      <c r="I1321" s="37"/>
      <c r="J1321" s="37"/>
      <c r="K1321" s="37"/>
      <c r="L1321" s="37"/>
      <c r="M1321" s="37"/>
      <c r="N1321" s="37"/>
      <c r="O1321" s="37"/>
      <c r="P1321" s="37"/>
      <c r="Q1321" s="37"/>
      <c r="R1321" s="37"/>
      <c r="S1321" s="37"/>
      <c r="T1321" s="37"/>
      <c r="U1321" s="37"/>
      <c r="V1321" s="37"/>
      <c r="W1321" s="37"/>
      <c r="X1321" s="37"/>
      <c r="Y1321" s="37"/>
      <c r="Z1321" s="37"/>
      <c r="AA1321" s="37"/>
      <c r="AB1321" s="37"/>
      <c r="AC1321" s="37"/>
      <c r="AD1321" s="37"/>
      <c r="AE1321" s="37"/>
      <c r="AF1321" s="37"/>
      <c r="AG1321" s="37"/>
      <c r="AH1321" s="37"/>
      <c r="AI1321" s="37"/>
      <c r="AJ1321" s="37"/>
      <c r="AK1321" s="37"/>
      <c r="AL1321" s="37"/>
      <c r="AM1321" s="37"/>
      <c r="AN1321" s="37"/>
      <c r="AO1321" s="37"/>
      <c r="AP1321" s="37"/>
      <c r="AQ1321" s="37"/>
      <c r="AR1321" s="37"/>
      <c r="AS1321" s="37"/>
      <c r="AT1321" s="37"/>
      <c r="AU1321" s="37"/>
      <c r="AV1321" s="37"/>
      <c r="AW1321" s="37"/>
      <c r="AX1321" s="37"/>
      <c r="AY1321" s="37"/>
      <c r="AZ1321" s="37"/>
      <c r="BA1321" s="37"/>
      <c r="BB1321" s="37"/>
      <c r="BC1321" s="37"/>
      <c r="BD1321" s="37"/>
      <c r="BE1321" s="37"/>
      <c r="BF1321" s="37"/>
      <c r="BG1321" s="37"/>
      <c r="BH1321" s="37"/>
      <c r="BI1321" s="37"/>
      <c r="BJ1321" s="37"/>
      <c r="BK1321" s="37"/>
      <c r="BL1321" s="37"/>
      <c r="BM1321" s="37"/>
      <c r="BN1321" s="37"/>
      <c r="BO1321" s="37"/>
      <c r="BP1321" s="37"/>
      <c r="BQ1321" s="37"/>
      <c r="BR1321" s="37"/>
      <c r="BS1321" s="37"/>
      <c r="BT1321" s="37"/>
      <c r="BU1321" s="37"/>
      <c r="BV1321" s="37"/>
      <c r="BW1321" s="37"/>
      <c r="BX1321" s="37"/>
      <c r="BY1321" s="37"/>
      <c r="BZ1321" s="37"/>
      <c r="CA1321" s="37"/>
      <c r="CB1321" s="37"/>
      <c r="CC1321" s="37"/>
      <c r="CD1321" s="37"/>
      <c r="CE1321" s="37"/>
      <c r="CF1321" s="37"/>
      <c r="CG1321" s="37"/>
      <c r="CH1321" s="37"/>
      <c r="CI1321" s="37"/>
      <c r="CJ1321" s="37"/>
      <c r="CK1321" s="37"/>
      <c r="CL1321" s="37"/>
      <c r="CM1321" s="37"/>
      <c r="CN1321" s="37"/>
      <c r="CO1321" s="37"/>
      <c r="CP1321" s="37"/>
      <c r="CQ1321" s="37"/>
      <c r="CR1321" s="37"/>
      <c r="CS1321" s="37"/>
      <c r="CT1321" s="37"/>
      <c r="CU1321" s="37"/>
      <c r="CV1321" s="37"/>
      <c r="CW1321" s="37"/>
      <c r="CX1321" s="37"/>
      <c r="CY1321" s="37"/>
      <c r="CZ1321" s="37"/>
      <c r="DA1321" s="37"/>
      <c r="DB1321" s="37"/>
      <c r="DC1321" s="37"/>
      <c r="DD1321" s="37"/>
      <c r="DE1321" s="37"/>
      <c r="DF1321" s="37"/>
      <c r="DG1321" s="37"/>
      <c r="DH1321" s="37"/>
      <c r="DI1321" s="37"/>
      <c r="DJ1321" s="37"/>
      <c r="DK1321" s="37"/>
      <c r="DL1321" s="37"/>
      <c r="DM1321" s="37"/>
      <c r="DN1321" s="37"/>
      <c r="DO1321" s="37"/>
      <c r="DP1321" s="37"/>
      <c r="DQ1321" s="37"/>
      <c r="DR1321" s="37"/>
      <c r="DS1321" s="37"/>
      <c r="DT1321" s="37"/>
      <c r="DU1321" s="37"/>
      <c r="DV1321" s="37"/>
      <c r="DW1321" s="37"/>
      <c r="DX1321" s="37"/>
      <c r="DY1321" s="37"/>
      <c r="DZ1321" s="37"/>
      <c r="EA1321" s="37"/>
      <c r="EB1321" s="37"/>
      <c r="EC1321" s="37"/>
      <c r="ED1321" s="37"/>
      <c r="EE1321" s="37"/>
      <c r="EF1321" s="37"/>
      <c r="EG1321" s="37"/>
      <c r="EH1321" s="37"/>
      <c r="EI1321" s="37"/>
      <c r="EJ1321" s="37"/>
      <c r="EK1321" s="37"/>
      <c r="EL1321" s="37"/>
      <c r="EM1321" s="37"/>
      <c r="EN1321" s="37"/>
      <c r="EO1321" s="37"/>
      <c r="EP1321" s="37"/>
      <c r="EQ1321" s="37"/>
      <c r="ER1321" s="37"/>
      <c r="ES1321" s="37"/>
      <c r="ET1321" s="37"/>
      <c r="EU1321" s="37"/>
      <c r="EV1321" s="37"/>
      <c r="EW1321" s="37"/>
      <c r="EX1321" s="37"/>
      <c r="EY1321" s="37"/>
      <c r="EZ1321" s="37"/>
      <c r="FA1321" s="37"/>
      <c r="FB1321" s="37"/>
      <c r="FC1321" s="37"/>
      <c r="FD1321" s="37"/>
      <c r="FE1321" s="37"/>
      <c r="FF1321" s="37"/>
      <c r="FG1321" s="37"/>
      <c r="FH1321" s="37"/>
      <c r="FI1321" s="37"/>
      <c r="FJ1321" s="37"/>
      <c r="FK1321" s="37"/>
      <c r="FL1321" s="37"/>
      <c r="FM1321" s="37"/>
      <c r="FN1321" s="37"/>
      <c r="FO1321" s="37"/>
      <c r="FP1321" s="37"/>
      <c r="FQ1321" s="37"/>
      <c r="FR1321" s="37"/>
      <c r="FS1321" s="37"/>
      <c r="FT1321" s="37"/>
      <c r="FU1321" s="37"/>
      <c r="FV1321" s="37"/>
      <c r="FW1321" s="37"/>
      <c r="FX1321" s="37"/>
      <c r="FY1321" s="37"/>
      <c r="FZ1321" s="37"/>
      <c r="GA1321" s="37"/>
      <c r="GB1321" s="37"/>
      <c r="GC1321" s="37"/>
      <c r="GD1321" s="37"/>
      <c r="GE1321" s="37"/>
      <c r="GF1321" s="37"/>
      <c r="GG1321" s="37"/>
      <c r="GH1321" s="37"/>
      <c r="GI1321" s="37"/>
      <c r="GJ1321" s="37"/>
      <c r="GK1321" s="37"/>
      <c r="GL1321" s="37"/>
      <c r="GM1321" s="37"/>
      <c r="GN1321" s="37"/>
      <c r="GO1321" s="37"/>
      <c r="GP1321" s="37"/>
      <c r="GQ1321" s="37"/>
      <c r="GR1321" s="37"/>
      <c r="GS1321" s="37"/>
      <c r="GT1321" s="37"/>
      <c r="GU1321" s="37"/>
      <c r="GV1321" s="37"/>
      <c r="GW1321" s="37"/>
      <c r="GX1321" s="37"/>
      <c r="GY1321" s="37"/>
      <c r="GZ1321" s="37"/>
      <c r="HA1321" s="37"/>
    </row>
    <row r="1322" spans="1:209" s="39" customFormat="1" x14ac:dyDescent="0.25">
      <c r="A1322" s="50"/>
      <c r="B1322" s="124"/>
      <c r="C1322" s="125"/>
      <c r="D1322" s="20"/>
      <c r="E1322" s="20"/>
      <c r="F1322" s="20"/>
      <c r="G1322" s="37"/>
      <c r="H1322" s="37"/>
      <c r="I1322" s="37"/>
      <c r="J1322" s="37"/>
      <c r="K1322" s="37"/>
      <c r="L1322" s="37"/>
      <c r="M1322" s="37"/>
      <c r="N1322" s="37"/>
      <c r="O1322" s="37"/>
      <c r="P1322" s="37"/>
      <c r="Q1322" s="37"/>
      <c r="R1322" s="37"/>
      <c r="S1322" s="37"/>
      <c r="T1322" s="37"/>
      <c r="U1322" s="37"/>
      <c r="V1322" s="37"/>
      <c r="W1322" s="37"/>
      <c r="X1322" s="37"/>
      <c r="Y1322" s="37"/>
      <c r="Z1322" s="37"/>
      <c r="AA1322" s="37"/>
      <c r="AB1322" s="37"/>
      <c r="AC1322" s="37"/>
      <c r="AD1322" s="37"/>
      <c r="AE1322" s="37"/>
      <c r="AF1322" s="37"/>
      <c r="AG1322" s="37"/>
      <c r="AH1322" s="37"/>
      <c r="AI1322" s="37"/>
      <c r="AJ1322" s="37"/>
      <c r="AK1322" s="37"/>
      <c r="AL1322" s="37"/>
      <c r="AM1322" s="37"/>
      <c r="AN1322" s="37"/>
      <c r="AO1322" s="37"/>
      <c r="AP1322" s="37"/>
      <c r="AQ1322" s="37"/>
      <c r="AR1322" s="37"/>
      <c r="AS1322" s="37"/>
      <c r="AT1322" s="37"/>
      <c r="AU1322" s="37"/>
      <c r="AV1322" s="37"/>
      <c r="AW1322" s="37"/>
      <c r="AX1322" s="37"/>
      <c r="AY1322" s="37"/>
      <c r="AZ1322" s="37"/>
      <c r="BA1322" s="37"/>
      <c r="BB1322" s="37"/>
      <c r="BC1322" s="37"/>
      <c r="BD1322" s="37"/>
      <c r="BE1322" s="37"/>
      <c r="BF1322" s="37"/>
      <c r="BG1322" s="37"/>
      <c r="BH1322" s="37"/>
      <c r="BI1322" s="37"/>
      <c r="BJ1322" s="37"/>
      <c r="BK1322" s="37"/>
      <c r="BL1322" s="37"/>
      <c r="BM1322" s="37"/>
      <c r="BN1322" s="37"/>
      <c r="BO1322" s="37"/>
      <c r="BP1322" s="37"/>
      <c r="BQ1322" s="37"/>
      <c r="BR1322" s="37"/>
      <c r="BS1322" s="37"/>
      <c r="BT1322" s="37"/>
      <c r="BU1322" s="37"/>
      <c r="BV1322" s="37"/>
      <c r="BW1322" s="37"/>
      <c r="BX1322" s="37"/>
      <c r="BY1322" s="37"/>
      <c r="BZ1322" s="37"/>
      <c r="CA1322" s="37"/>
      <c r="CB1322" s="37"/>
      <c r="CC1322" s="37"/>
      <c r="CD1322" s="37"/>
      <c r="CE1322" s="37"/>
      <c r="CF1322" s="37"/>
      <c r="CG1322" s="37"/>
      <c r="CH1322" s="37"/>
      <c r="CI1322" s="37"/>
      <c r="CJ1322" s="37"/>
      <c r="CK1322" s="37"/>
      <c r="CL1322" s="37"/>
      <c r="CM1322" s="37"/>
      <c r="CN1322" s="37"/>
      <c r="CO1322" s="37"/>
      <c r="CP1322" s="37"/>
      <c r="CQ1322" s="37"/>
      <c r="CR1322" s="37"/>
      <c r="CS1322" s="37"/>
      <c r="CT1322" s="37"/>
      <c r="CU1322" s="37"/>
      <c r="CV1322" s="37"/>
      <c r="CW1322" s="37"/>
      <c r="CX1322" s="37"/>
      <c r="CY1322" s="37"/>
      <c r="CZ1322" s="37"/>
      <c r="DA1322" s="37"/>
      <c r="DB1322" s="37"/>
      <c r="DC1322" s="37"/>
      <c r="DD1322" s="37"/>
      <c r="DE1322" s="37"/>
      <c r="DF1322" s="37"/>
      <c r="DG1322" s="37"/>
      <c r="DH1322" s="37"/>
      <c r="DI1322" s="37"/>
      <c r="DJ1322" s="37"/>
      <c r="DK1322" s="37"/>
      <c r="DL1322" s="37"/>
      <c r="DM1322" s="37"/>
      <c r="DN1322" s="37"/>
      <c r="DO1322" s="37"/>
      <c r="DP1322" s="37"/>
      <c r="DQ1322" s="37"/>
      <c r="DR1322" s="37"/>
      <c r="DS1322" s="37"/>
      <c r="DT1322" s="37"/>
      <c r="DU1322" s="37"/>
      <c r="DV1322" s="37"/>
      <c r="DW1322" s="37"/>
      <c r="DX1322" s="37"/>
      <c r="DY1322" s="37"/>
      <c r="DZ1322" s="37"/>
      <c r="EA1322" s="37"/>
      <c r="EB1322" s="37"/>
      <c r="EC1322" s="37"/>
      <c r="ED1322" s="37"/>
      <c r="EE1322" s="37"/>
      <c r="EF1322" s="37"/>
      <c r="EG1322" s="37"/>
      <c r="EH1322" s="37"/>
      <c r="EI1322" s="37"/>
      <c r="EJ1322" s="37"/>
      <c r="EK1322" s="37"/>
      <c r="EL1322" s="37"/>
      <c r="EM1322" s="37"/>
      <c r="EN1322" s="37"/>
      <c r="EO1322" s="37"/>
      <c r="EP1322" s="37"/>
      <c r="EQ1322" s="37"/>
      <c r="ER1322" s="37"/>
      <c r="ES1322" s="37"/>
      <c r="ET1322" s="37"/>
      <c r="EU1322" s="37"/>
      <c r="EV1322" s="37"/>
      <c r="EW1322" s="37"/>
      <c r="EX1322" s="37"/>
      <c r="EY1322" s="37"/>
      <c r="EZ1322" s="37"/>
      <c r="FA1322" s="37"/>
      <c r="FB1322" s="37"/>
      <c r="FC1322" s="37"/>
      <c r="FD1322" s="37"/>
      <c r="FE1322" s="37"/>
      <c r="FF1322" s="37"/>
      <c r="FG1322" s="37"/>
      <c r="FH1322" s="37"/>
      <c r="FI1322" s="37"/>
      <c r="FJ1322" s="37"/>
      <c r="FK1322" s="37"/>
      <c r="FL1322" s="37"/>
      <c r="FM1322" s="37"/>
      <c r="FN1322" s="37"/>
      <c r="FO1322" s="37"/>
      <c r="FP1322" s="37"/>
      <c r="FQ1322" s="37"/>
      <c r="FR1322" s="37"/>
      <c r="FS1322" s="37"/>
      <c r="FT1322" s="37"/>
      <c r="FU1322" s="37"/>
      <c r="FV1322" s="37"/>
      <c r="FW1322" s="37"/>
      <c r="FX1322" s="37"/>
      <c r="FY1322" s="37"/>
      <c r="FZ1322" s="37"/>
      <c r="GA1322" s="37"/>
      <c r="GB1322" s="37"/>
      <c r="GC1322" s="37"/>
      <c r="GD1322" s="37"/>
      <c r="GE1322" s="37"/>
      <c r="GF1322" s="37"/>
      <c r="GG1322" s="37"/>
      <c r="GH1322" s="37"/>
      <c r="GI1322" s="37"/>
      <c r="GJ1322" s="37"/>
      <c r="GK1322" s="37"/>
      <c r="GL1322" s="37"/>
      <c r="GM1322" s="37"/>
      <c r="GN1322" s="37"/>
      <c r="GO1322" s="37"/>
      <c r="GP1322" s="37"/>
      <c r="GQ1322" s="37"/>
      <c r="GR1322" s="37"/>
      <c r="GS1322" s="37"/>
      <c r="GT1322" s="37"/>
      <c r="GU1322" s="37"/>
      <c r="GV1322" s="37"/>
      <c r="GW1322" s="37"/>
      <c r="GX1322" s="37"/>
      <c r="GY1322" s="37"/>
      <c r="GZ1322" s="37"/>
      <c r="HA1322" s="37"/>
    </row>
    <row r="1323" spans="1:209" s="39" customFormat="1" x14ac:dyDescent="0.25">
      <c r="A1323" s="50"/>
      <c r="B1323" s="124"/>
      <c r="C1323" s="125"/>
      <c r="D1323" s="20"/>
      <c r="E1323" s="20"/>
      <c r="F1323" s="20"/>
      <c r="G1323" s="37"/>
      <c r="H1323" s="37"/>
      <c r="I1323" s="37"/>
      <c r="J1323" s="37"/>
      <c r="K1323" s="37"/>
      <c r="L1323" s="37"/>
      <c r="M1323" s="37"/>
      <c r="N1323" s="37"/>
      <c r="O1323" s="37"/>
      <c r="P1323" s="37"/>
      <c r="Q1323" s="37"/>
      <c r="R1323" s="37"/>
      <c r="S1323" s="37"/>
      <c r="T1323" s="37"/>
      <c r="U1323" s="37"/>
      <c r="V1323" s="37"/>
      <c r="W1323" s="37"/>
      <c r="X1323" s="37"/>
      <c r="Y1323" s="37"/>
      <c r="Z1323" s="37"/>
      <c r="AA1323" s="37"/>
      <c r="AB1323" s="37"/>
      <c r="AC1323" s="37"/>
      <c r="AD1323" s="37"/>
      <c r="AE1323" s="37"/>
      <c r="AF1323" s="37"/>
      <c r="AG1323" s="37"/>
      <c r="AH1323" s="37"/>
      <c r="AI1323" s="37"/>
      <c r="AJ1323" s="37"/>
      <c r="AK1323" s="37"/>
      <c r="AL1323" s="37"/>
      <c r="AM1323" s="37"/>
      <c r="AN1323" s="37"/>
      <c r="AO1323" s="37"/>
      <c r="AP1323" s="37"/>
      <c r="AQ1323" s="37"/>
      <c r="AR1323" s="37"/>
      <c r="AS1323" s="37"/>
      <c r="AT1323" s="37"/>
      <c r="AU1323" s="37"/>
      <c r="AV1323" s="37"/>
      <c r="AW1323" s="37"/>
      <c r="AX1323" s="37"/>
      <c r="AY1323" s="37"/>
      <c r="AZ1323" s="37"/>
      <c r="BA1323" s="37"/>
      <c r="BB1323" s="37"/>
      <c r="BC1323" s="37"/>
      <c r="BD1323" s="37"/>
      <c r="BE1323" s="37"/>
      <c r="BF1323" s="37"/>
      <c r="BG1323" s="37"/>
      <c r="BH1323" s="37"/>
      <c r="BI1323" s="37"/>
      <c r="BJ1323" s="37"/>
      <c r="BK1323" s="37"/>
      <c r="BL1323" s="37"/>
      <c r="BM1323" s="37"/>
      <c r="BN1323" s="37"/>
      <c r="BO1323" s="37"/>
      <c r="BP1323" s="37"/>
      <c r="BQ1323" s="37"/>
      <c r="BR1323" s="37"/>
      <c r="BS1323" s="37"/>
      <c r="BT1323" s="37"/>
      <c r="BU1323" s="37"/>
      <c r="BV1323" s="37"/>
      <c r="BW1323" s="37"/>
      <c r="BX1323" s="37"/>
      <c r="BY1323" s="37"/>
      <c r="BZ1323" s="37"/>
      <c r="CA1323" s="37"/>
      <c r="CB1323" s="37"/>
      <c r="CC1323" s="37"/>
      <c r="CD1323" s="37"/>
      <c r="CE1323" s="37"/>
      <c r="CF1323" s="37"/>
      <c r="CG1323" s="37"/>
      <c r="CH1323" s="37"/>
      <c r="CI1323" s="37"/>
      <c r="CJ1323" s="37"/>
      <c r="CK1323" s="37"/>
      <c r="CL1323" s="37"/>
      <c r="CM1323" s="37"/>
      <c r="CN1323" s="37"/>
      <c r="CO1323" s="37"/>
      <c r="CP1323" s="37"/>
      <c r="CQ1323" s="37"/>
      <c r="CR1323" s="37"/>
      <c r="CS1323" s="37"/>
      <c r="CT1323" s="37"/>
      <c r="CU1323" s="37"/>
      <c r="CV1323" s="37"/>
      <c r="CW1323" s="37"/>
      <c r="CX1323" s="37"/>
      <c r="CY1323" s="37"/>
      <c r="CZ1323" s="37"/>
      <c r="DA1323" s="37"/>
      <c r="DB1323" s="37"/>
      <c r="DC1323" s="37"/>
      <c r="DD1323" s="37"/>
      <c r="DE1323" s="37"/>
      <c r="DF1323" s="37"/>
      <c r="DG1323" s="37"/>
      <c r="DH1323" s="37"/>
      <c r="DI1323" s="37"/>
      <c r="DJ1323" s="37"/>
      <c r="DK1323" s="37"/>
      <c r="DL1323" s="37"/>
      <c r="DM1323" s="37"/>
      <c r="DN1323" s="37"/>
      <c r="DO1323" s="37"/>
      <c r="DP1323" s="37"/>
      <c r="DQ1323" s="37"/>
      <c r="DR1323" s="37"/>
      <c r="DS1323" s="37"/>
      <c r="DT1323" s="37"/>
      <c r="DU1323" s="37"/>
      <c r="DV1323" s="37"/>
      <c r="DW1323" s="37"/>
      <c r="DX1323" s="37"/>
      <c r="DY1323" s="37"/>
      <c r="DZ1323" s="37"/>
      <c r="EA1323" s="37"/>
      <c r="EB1323" s="37"/>
      <c r="EC1323" s="37"/>
      <c r="ED1323" s="37"/>
      <c r="EE1323" s="37"/>
      <c r="EF1323" s="37"/>
      <c r="EG1323" s="37"/>
      <c r="EH1323" s="37"/>
      <c r="EI1323" s="37"/>
      <c r="EJ1323" s="37"/>
      <c r="EK1323" s="37"/>
      <c r="EL1323" s="37"/>
      <c r="EM1323" s="37"/>
      <c r="EN1323" s="37"/>
      <c r="EO1323" s="37"/>
      <c r="EP1323" s="37"/>
      <c r="EQ1323" s="37"/>
      <c r="ER1323" s="37"/>
      <c r="ES1323" s="37"/>
      <c r="ET1323" s="37"/>
      <c r="EU1323" s="37"/>
      <c r="EV1323" s="37"/>
      <c r="EW1323" s="37"/>
      <c r="EX1323" s="37"/>
      <c r="EY1323" s="37"/>
      <c r="EZ1323" s="37"/>
      <c r="FA1323" s="37"/>
      <c r="FB1323" s="37"/>
      <c r="FC1323" s="37"/>
      <c r="FD1323" s="37"/>
      <c r="FE1323" s="37"/>
      <c r="FF1323" s="37"/>
      <c r="FG1323" s="37"/>
      <c r="FH1323" s="37"/>
      <c r="FI1323" s="37"/>
      <c r="FJ1323" s="37"/>
      <c r="FK1323" s="37"/>
      <c r="FL1323" s="37"/>
      <c r="FM1323" s="37"/>
      <c r="FN1323" s="37"/>
      <c r="FO1323" s="37"/>
      <c r="FP1323" s="37"/>
      <c r="FQ1323" s="37"/>
      <c r="FR1323" s="37"/>
      <c r="FS1323" s="37"/>
      <c r="FT1323" s="37"/>
      <c r="FU1323" s="37"/>
      <c r="FV1323" s="37"/>
      <c r="FW1323" s="37"/>
      <c r="FX1323" s="37"/>
      <c r="FY1323" s="37"/>
      <c r="FZ1323" s="37"/>
      <c r="GA1323" s="37"/>
      <c r="GB1323" s="37"/>
      <c r="GC1323" s="37"/>
      <c r="GD1323" s="37"/>
      <c r="GE1323" s="37"/>
      <c r="GF1323" s="37"/>
      <c r="GG1323" s="37"/>
      <c r="GH1323" s="37"/>
      <c r="GI1323" s="37"/>
      <c r="GJ1323" s="37"/>
      <c r="GK1323" s="37"/>
      <c r="GL1323" s="37"/>
      <c r="GM1323" s="37"/>
      <c r="GN1323" s="37"/>
      <c r="GO1323" s="37"/>
      <c r="GP1323" s="37"/>
      <c r="GQ1323" s="37"/>
      <c r="GR1323" s="37"/>
      <c r="GS1323" s="37"/>
      <c r="GT1323" s="37"/>
      <c r="GU1323" s="37"/>
      <c r="GV1323" s="37"/>
      <c r="GW1323" s="37"/>
      <c r="GX1323" s="37"/>
      <c r="GY1323" s="37"/>
      <c r="GZ1323" s="37"/>
      <c r="HA1323" s="37"/>
    </row>
    <row r="1324" spans="1:209" s="39" customFormat="1" x14ac:dyDescent="0.25">
      <c r="A1324" s="50"/>
      <c r="B1324" s="124"/>
      <c r="C1324" s="125"/>
      <c r="D1324" s="20"/>
      <c r="E1324" s="20"/>
      <c r="F1324" s="20"/>
      <c r="G1324" s="37"/>
      <c r="H1324" s="37"/>
      <c r="I1324" s="37"/>
      <c r="J1324" s="37"/>
      <c r="K1324" s="37"/>
      <c r="L1324" s="37"/>
      <c r="M1324" s="37"/>
      <c r="N1324" s="37"/>
      <c r="O1324" s="37"/>
      <c r="P1324" s="37"/>
      <c r="Q1324" s="37"/>
      <c r="R1324" s="37"/>
      <c r="S1324" s="37"/>
      <c r="T1324" s="37"/>
      <c r="U1324" s="37"/>
      <c r="V1324" s="37"/>
      <c r="W1324" s="37"/>
      <c r="X1324" s="37"/>
      <c r="Y1324" s="37"/>
      <c r="Z1324" s="37"/>
      <c r="AA1324" s="37"/>
      <c r="AB1324" s="37"/>
      <c r="AC1324" s="37"/>
      <c r="AD1324" s="37"/>
      <c r="AE1324" s="37"/>
      <c r="AF1324" s="37"/>
      <c r="AG1324" s="37"/>
      <c r="AH1324" s="37"/>
      <c r="AI1324" s="37"/>
      <c r="AJ1324" s="37"/>
      <c r="AK1324" s="37"/>
      <c r="AL1324" s="37"/>
      <c r="AM1324" s="37"/>
      <c r="AN1324" s="37"/>
      <c r="AO1324" s="37"/>
      <c r="AP1324" s="37"/>
      <c r="AQ1324" s="37"/>
      <c r="AR1324" s="37"/>
      <c r="AS1324" s="37"/>
      <c r="AT1324" s="37"/>
      <c r="AU1324" s="37"/>
      <c r="AV1324" s="37"/>
      <c r="AW1324" s="37"/>
      <c r="AX1324" s="37"/>
      <c r="AY1324" s="37"/>
      <c r="AZ1324" s="37"/>
      <c r="BA1324" s="37"/>
      <c r="BB1324" s="37"/>
      <c r="BC1324" s="37"/>
      <c r="BD1324" s="37"/>
      <c r="BE1324" s="37"/>
      <c r="BF1324" s="37"/>
      <c r="BG1324" s="37"/>
      <c r="BH1324" s="37"/>
      <c r="BI1324" s="37"/>
      <c r="BJ1324" s="37"/>
      <c r="BK1324" s="37"/>
      <c r="BL1324" s="37"/>
      <c r="BM1324" s="37"/>
      <c r="BN1324" s="37"/>
      <c r="BO1324" s="37"/>
      <c r="BP1324" s="37"/>
      <c r="BQ1324" s="37"/>
      <c r="BR1324" s="37"/>
      <c r="BS1324" s="37"/>
      <c r="BT1324" s="37"/>
      <c r="BU1324" s="37"/>
      <c r="BV1324" s="37"/>
      <c r="BW1324" s="37"/>
      <c r="BX1324" s="37"/>
      <c r="BY1324" s="37"/>
      <c r="BZ1324" s="37"/>
      <c r="CA1324" s="37"/>
      <c r="CB1324" s="37"/>
      <c r="CC1324" s="37"/>
      <c r="CD1324" s="37"/>
      <c r="CE1324" s="37"/>
      <c r="CF1324" s="37"/>
      <c r="CG1324" s="37"/>
      <c r="CH1324" s="37"/>
      <c r="CI1324" s="37"/>
      <c r="CJ1324" s="37"/>
      <c r="CK1324" s="37"/>
      <c r="CL1324" s="37"/>
      <c r="CM1324" s="37"/>
      <c r="CN1324" s="37"/>
      <c r="CO1324" s="37"/>
      <c r="CP1324" s="37"/>
      <c r="CQ1324" s="37"/>
      <c r="CR1324" s="37"/>
      <c r="CS1324" s="37"/>
      <c r="CT1324" s="37"/>
      <c r="CU1324" s="37"/>
      <c r="CV1324" s="37"/>
      <c r="CW1324" s="37"/>
      <c r="CX1324" s="37"/>
      <c r="CY1324" s="37"/>
      <c r="CZ1324" s="37"/>
      <c r="DA1324" s="37"/>
      <c r="DB1324" s="37"/>
      <c r="DC1324" s="37"/>
      <c r="DD1324" s="37"/>
      <c r="DE1324" s="37"/>
      <c r="DF1324" s="37"/>
      <c r="DG1324" s="37"/>
      <c r="DH1324" s="37"/>
      <c r="DI1324" s="37"/>
      <c r="DJ1324" s="37"/>
      <c r="DK1324" s="37"/>
      <c r="DL1324" s="37"/>
      <c r="DM1324" s="37"/>
      <c r="DN1324" s="37"/>
      <c r="DO1324" s="37"/>
      <c r="DP1324" s="37"/>
      <c r="DQ1324" s="37"/>
      <c r="DR1324" s="37"/>
      <c r="DS1324" s="37"/>
      <c r="DT1324" s="37"/>
      <c r="DU1324" s="37"/>
      <c r="DV1324" s="37"/>
      <c r="DW1324" s="37"/>
      <c r="DX1324" s="37"/>
      <c r="DY1324" s="37"/>
      <c r="DZ1324" s="37"/>
      <c r="EA1324" s="37"/>
      <c r="EB1324" s="37"/>
      <c r="EC1324" s="37"/>
      <c r="ED1324" s="37"/>
      <c r="EE1324" s="37"/>
      <c r="EF1324" s="37"/>
      <c r="EG1324" s="37"/>
      <c r="EH1324" s="37"/>
      <c r="EI1324" s="37"/>
      <c r="EJ1324" s="37"/>
      <c r="EK1324" s="37"/>
      <c r="EL1324" s="37"/>
      <c r="EM1324" s="37"/>
      <c r="EN1324" s="37"/>
      <c r="EO1324" s="37"/>
      <c r="EP1324" s="37"/>
      <c r="EQ1324" s="37"/>
      <c r="ER1324" s="37"/>
      <c r="ES1324" s="37"/>
      <c r="ET1324" s="37"/>
      <c r="EU1324" s="37"/>
      <c r="EV1324" s="37"/>
      <c r="EW1324" s="37"/>
      <c r="EX1324" s="37"/>
      <c r="EY1324" s="37"/>
      <c r="EZ1324" s="37"/>
      <c r="FA1324" s="37"/>
      <c r="FB1324" s="37"/>
      <c r="FC1324" s="37"/>
      <c r="FD1324" s="37"/>
      <c r="FE1324" s="37"/>
      <c r="FF1324" s="37"/>
      <c r="FG1324" s="37"/>
      <c r="FH1324" s="37"/>
      <c r="FI1324" s="37"/>
      <c r="FJ1324" s="37"/>
      <c r="FK1324" s="37"/>
      <c r="FL1324" s="37"/>
      <c r="FM1324" s="37"/>
      <c r="FN1324" s="37"/>
      <c r="FO1324" s="37"/>
      <c r="FP1324" s="37"/>
      <c r="FQ1324" s="37"/>
      <c r="FR1324" s="37"/>
      <c r="FS1324" s="37"/>
      <c r="FT1324" s="37"/>
      <c r="FU1324" s="37"/>
      <c r="FV1324" s="37"/>
      <c r="FW1324" s="37"/>
      <c r="FX1324" s="37"/>
      <c r="FY1324" s="37"/>
      <c r="FZ1324" s="37"/>
      <c r="GA1324" s="37"/>
      <c r="GB1324" s="37"/>
      <c r="GC1324" s="37"/>
      <c r="GD1324" s="37"/>
      <c r="GE1324" s="37"/>
      <c r="GF1324" s="37"/>
      <c r="GG1324" s="37"/>
      <c r="GH1324" s="37"/>
      <c r="GI1324" s="37"/>
      <c r="GJ1324" s="37"/>
      <c r="GK1324" s="37"/>
      <c r="GL1324" s="37"/>
      <c r="GM1324" s="37"/>
      <c r="GN1324" s="37"/>
      <c r="GO1324" s="37"/>
      <c r="GP1324" s="37"/>
      <c r="GQ1324" s="37"/>
      <c r="GR1324" s="37"/>
      <c r="GS1324" s="37"/>
      <c r="GT1324" s="37"/>
      <c r="GU1324" s="37"/>
      <c r="GV1324" s="37"/>
      <c r="GW1324" s="37"/>
      <c r="GX1324" s="37"/>
      <c r="GY1324" s="37"/>
      <c r="GZ1324" s="37"/>
      <c r="HA1324" s="37"/>
    </row>
    <row r="1325" spans="1:209" s="39" customFormat="1" x14ac:dyDescent="0.25">
      <c r="A1325" s="50"/>
      <c r="B1325" s="124"/>
      <c r="C1325" s="125"/>
      <c r="D1325" s="20"/>
      <c r="E1325" s="20"/>
      <c r="F1325" s="20"/>
      <c r="G1325" s="37"/>
      <c r="H1325" s="37"/>
      <c r="I1325" s="37"/>
      <c r="J1325" s="37"/>
      <c r="K1325" s="37"/>
      <c r="L1325" s="37"/>
      <c r="M1325" s="37"/>
      <c r="N1325" s="37"/>
      <c r="O1325" s="37"/>
      <c r="P1325" s="37"/>
      <c r="Q1325" s="37"/>
      <c r="R1325" s="37"/>
      <c r="S1325" s="37"/>
      <c r="T1325" s="37"/>
      <c r="U1325" s="37"/>
      <c r="V1325" s="37"/>
      <c r="W1325" s="37"/>
      <c r="X1325" s="37"/>
      <c r="Y1325" s="37"/>
      <c r="Z1325" s="37"/>
      <c r="AA1325" s="37"/>
      <c r="AB1325" s="37"/>
      <c r="AC1325" s="37"/>
      <c r="AD1325" s="37"/>
      <c r="AE1325" s="37"/>
      <c r="AF1325" s="37"/>
      <c r="AG1325" s="37"/>
      <c r="AH1325" s="37"/>
      <c r="AI1325" s="37"/>
      <c r="AJ1325" s="37"/>
      <c r="AK1325" s="37"/>
      <c r="AL1325" s="37"/>
      <c r="AM1325" s="37"/>
      <c r="AN1325" s="37"/>
      <c r="AO1325" s="37"/>
      <c r="AP1325" s="37"/>
      <c r="AQ1325" s="37"/>
      <c r="AR1325" s="37"/>
      <c r="AS1325" s="37"/>
      <c r="AT1325" s="37"/>
      <c r="AU1325" s="37"/>
      <c r="AV1325" s="37"/>
      <c r="AW1325" s="37"/>
      <c r="AX1325" s="37"/>
      <c r="AY1325" s="37"/>
      <c r="AZ1325" s="37"/>
      <c r="BA1325" s="37"/>
      <c r="BB1325" s="37"/>
      <c r="BC1325" s="37"/>
      <c r="BD1325" s="37"/>
      <c r="BE1325" s="37"/>
      <c r="BF1325" s="37"/>
      <c r="BG1325" s="37"/>
      <c r="BH1325" s="37"/>
      <c r="BI1325" s="37"/>
      <c r="BJ1325" s="37"/>
      <c r="BK1325" s="37"/>
      <c r="BL1325" s="37"/>
      <c r="BM1325" s="37"/>
      <c r="BN1325" s="37"/>
      <c r="BO1325" s="37"/>
      <c r="BP1325" s="37"/>
      <c r="BQ1325" s="37"/>
      <c r="BR1325" s="37"/>
      <c r="BS1325" s="37"/>
      <c r="BT1325" s="37"/>
      <c r="BU1325" s="37"/>
      <c r="BV1325" s="37"/>
      <c r="BW1325" s="37"/>
      <c r="BX1325" s="37"/>
      <c r="BY1325" s="37"/>
      <c r="BZ1325" s="37"/>
      <c r="CA1325" s="37"/>
      <c r="CB1325" s="37"/>
      <c r="CC1325" s="37"/>
      <c r="CD1325" s="37"/>
      <c r="CE1325" s="37"/>
      <c r="CF1325" s="37"/>
      <c r="CG1325" s="37"/>
      <c r="CH1325" s="37"/>
      <c r="CI1325" s="37"/>
      <c r="CJ1325" s="37"/>
      <c r="CK1325" s="37"/>
      <c r="CL1325" s="37"/>
      <c r="CM1325" s="37"/>
      <c r="CN1325" s="37"/>
      <c r="CO1325" s="37"/>
      <c r="CP1325" s="37"/>
      <c r="CQ1325" s="37"/>
      <c r="CR1325" s="37"/>
      <c r="CS1325" s="37"/>
      <c r="CT1325" s="37"/>
      <c r="CU1325" s="37"/>
      <c r="CV1325" s="37"/>
      <c r="CW1325" s="37"/>
      <c r="CX1325" s="37"/>
      <c r="CY1325" s="37"/>
      <c r="CZ1325" s="37"/>
      <c r="DA1325" s="37"/>
      <c r="DB1325" s="37"/>
      <c r="DC1325" s="37"/>
      <c r="DD1325" s="37"/>
      <c r="DE1325" s="37"/>
      <c r="DF1325" s="37"/>
      <c r="DG1325" s="37"/>
      <c r="DH1325" s="37"/>
      <c r="DI1325" s="37"/>
      <c r="DJ1325" s="37"/>
      <c r="DK1325" s="37"/>
      <c r="DL1325" s="37"/>
      <c r="DM1325" s="37"/>
      <c r="DN1325" s="37"/>
      <c r="DO1325" s="37"/>
      <c r="DP1325" s="37"/>
      <c r="DQ1325" s="37"/>
      <c r="DR1325" s="37"/>
      <c r="DS1325" s="37"/>
      <c r="DT1325" s="37"/>
      <c r="DU1325" s="37"/>
      <c r="DV1325" s="37"/>
      <c r="DW1325" s="37"/>
      <c r="DX1325" s="37"/>
      <c r="DY1325" s="37"/>
      <c r="DZ1325" s="37"/>
      <c r="EA1325" s="37"/>
      <c r="EB1325" s="37"/>
      <c r="EC1325" s="37"/>
      <c r="ED1325" s="37"/>
      <c r="EE1325" s="37"/>
      <c r="EF1325" s="37"/>
      <c r="EG1325" s="37"/>
      <c r="EH1325" s="37"/>
      <c r="EI1325" s="37"/>
      <c r="EJ1325" s="37"/>
      <c r="EK1325" s="37"/>
      <c r="EL1325" s="37"/>
      <c r="EM1325" s="37"/>
      <c r="EN1325" s="37"/>
      <c r="EO1325" s="37"/>
      <c r="EP1325" s="37"/>
      <c r="EQ1325" s="37"/>
      <c r="ER1325" s="37"/>
      <c r="ES1325" s="37"/>
      <c r="ET1325" s="37"/>
      <c r="EU1325" s="37"/>
      <c r="EV1325" s="37"/>
      <c r="EW1325" s="37"/>
      <c r="EX1325" s="37"/>
      <c r="EY1325" s="37"/>
      <c r="EZ1325" s="37"/>
      <c r="FA1325" s="37"/>
      <c r="FB1325" s="37"/>
      <c r="FC1325" s="37"/>
      <c r="FD1325" s="37"/>
      <c r="FE1325" s="37"/>
      <c r="FF1325" s="37"/>
      <c r="FG1325" s="37"/>
      <c r="FH1325" s="37"/>
      <c r="FI1325" s="37"/>
      <c r="FJ1325" s="37"/>
      <c r="FK1325" s="37"/>
      <c r="FL1325" s="37"/>
      <c r="FM1325" s="37"/>
      <c r="FN1325" s="37"/>
      <c r="FO1325" s="37"/>
      <c r="FP1325" s="37"/>
      <c r="FQ1325" s="37"/>
      <c r="FR1325" s="37"/>
      <c r="FS1325" s="37"/>
      <c r="FT1325" s="37"/>
      <c r="FU1325" s="37"/>
      <c r="FV1325" s="37"/>
      <c r="FW1325" s="37"/>
      <c r="FX1325" s="37"/>
      <c r="FY1325" s="37"/>
      <c r="FZ1325" s="37"/>
      <c r="GA1325" s="37"/>
      <c r="GB1325" s="37"/>
      <c r="GC1325" s="37"/>
      <c r="GD1325" s="37"/>
      <c r="GE1325" s="37"/>
      <c r="GF1325" s="37"/>
      <c r="GG1325" s="37"/>
      <c r="GH1325" s="37"/>
      <c r="GI1325" s="37"/>
      <c r="GJ1325" s="37"/>
      <c r="GK1325" s="37"/>
      <c r="GL1325" s="37"/>
      <c r="GM1325" s="37"/>
      <c r="GN1325" s="37"/>
      <c r="GO1325" s="37"/>
      <c r="GP1325" s="37"/>
      <c r="GQ1325" s="37"/>
      <c r="GR1325" s="37"/>
      <c r="GS1325" s="37"/>
      <c r="GT1325" s="37"/>
      <c r="GU1325" s="37"/>
      <c r="GV1325" s="37"/>
      <c r="GW1325" s="37"/>
      <c r="GX1325" s="37"/>
      <c r="GY1325" s="37"/>
      <c r="GZ1325" s="37"/>
      <c r="HA1325" s="37"/>
    </row>
    <row r="1326" spans="1:209" s="39" customFormat="1" x14ac:dyDescent="0.25">
      <c r="A1326" s="50"/>
      <c r="B1326" s="124"/>
      <c r="C1326" s="125"/>
      <c r="D1326" s="20"/>
      <c r="E1326" s="20"/>
      <c r="F1326" s="20"/>
      <c r="G1326" s="37"/>
      <c r="H1326" s="37"/>
      <c r="I1326" s="37"/>
      <c r="J1326" s="37"/>
      <c r="K1326" s="37"/>
      <c r="L1326" s="37"/>
      <c r="M1326" s="37"/>
      <c r="N1326" s="37"/>
      <c r="O1326" s="37"/>
      <c r="P1326" s="37"/>
      <c r="Q1326" s="37"/>
      <c r="R1326" s="37"/>
      <c r="S1326" s="37"/>
      <c r="T1326" s="37"/>
      <c r="U1326" s="37"/>
      <c r="V1326" s="37"/>
      <c r="W1326" s="37"/>
      <c r="X1326" s="37"/>
      <c r="Y1326" s="37"/>
      <c r="Z1326" s="37"/>
      <c r="AA1326" s="37"/>
      <c r="AB1326" s="37"/>
      <c r="AC1326" s="37"/>
      <c r="AD1326" s="37"/>
      <c r="AE1326" s="37"/>
      <c r="AF1326" s="37"/>
      <c r="AG1326" s="37"/>
      <c r="AH1326" s="37"/>
      <c r="AI1326" s="37"/>
      <c r="AJ1326" s="37"/>
      <c r="AK1326" s="37"/>
      <c r="AL1326" s="37"/>
      <c r="AM1326" s="37"/>
      <c r="AN1326" s="37"/>
      <c r="AO1326" s="37"/>
      <c r="AP1326" s="37"/>
      <c r="AQ1326" s="37"/>
      <c r="AR1326" s="37"/>
      <c r="AS1326" s="37"/>
      <c r="AT1326" s="37"/>
      <c r="AU1326" s="37"/>
      <c r="AV1326" s="37"/>
      <c r="AW1326" s="37"/>
      <c r="AX1326" s="37"/>
      <c r="AY1326" s="37"/>
      <c r="AZ1326" s="37"/>
      <c r="BA1326" s="37"/>
      <c r="BB1326" s="37"/>
      <c r="BC1326" s="37"/>
      <c r="BD1326" s="37"/>
      <c r="BE1326" s="37"/>
      <c r="BF1326" s="37"/>
      <c r="BG1326" s="37"/>
      <c r="BH1326" s="37"/>
      <c r="BI1326" s="37"/>
      <c r="BJ1326" s="37"/>
      <c r="BK1326" s="37"/>
      <c r="BL1326" s="37"/>
      <c r="BM1326" s="37"/>
      <c r="BN1326" s="37"/>
      <c r="BO1326" s="37"/>
      <c r="BP1326" s="37"/>
      <c r="BQ1326" s="37"/>
      <c r="BR1326" s="37"/>
      <c r="BS1326" s="37"/>
      <c r="BT1326" s="37"/>
      <c r="BU1326" s="37"/>
      <c r="BV1326" s="37"/>
      <c r="BW1326" s="37"/>
      <c r="BX1326" s="37"/>
      <c r="BY1326" s="37"/>
      <c r="BZ1326" s="37"/>
      <c r="CA1326" s="37"/>
      <c r="CB1326" s="37"/>
      <c r="CC1326" s="37"/>
      <c r="CD1326" s="37"/>
      <c r="CE1326" s="37"/>
      <c r="CF1326" s="37"/>
      <c r="CG1326" s="37"/>
      <c r="CH1326" s="37"/>
      <c r="CI1326" s="37"/>
      <c r="CJ1326" s="37"/>
      <c r="CK1326" s="37"/>
      <c r="CL1326" s="37"/>
      <c r="CM1326" s="37"/>
      <c r="CN1326" s="37"/>
      <c r="CO1326" s="37"/>
      <c r="CP1326" s="37"/>
      <c r="CQ1326" s="37"/>
      <c r="CR1326" s="37"/>
      <c r="CS1326" s="37"/>
      <c r="CT1326" s="37"/>
      <c r="CU1326" s="37"/>
      <c r="CV1326" s="37"/>
      <c r="CW1326" s="37"/>
      <c r="CX1326" s="37"/>
      <c r="CY1326" s="37"/>
      <c r="CZ1326" s="37"/>
      <c r="DA1326" s="37"/>
      <c r="DB1326" s="37"/>
      <c r="DC1326" s="37"/>
      <c r="DD1326" s="37"/>
      <c r="DE1326" s="37"/>
      <c r="DF1326" s="37"/>
      <c r="DG1326" s="37"/>
      <c r="DH1326" s="37"/>
      <c r="DI1326" s="37"/>
      <c r="DJ1326" s="37"/>
      <c r="DK1326" s="37"/>
      <c r="DL1326" s="37"/>
      <c r="DM1326" s="37"/>
      <c r="DN1326" s="37"/>
      <c r="DO1326" s="37"/>
      <c r="DP1326" s="37"/>
      <c r="DQ1326" s="37"/>
      <c r="DR1326" s="37"/>
      <c r="DS1326" s="37"/>
      <c r="DT1326" s="37"/>
      <c r="DU1326" s="37"/>
      <c r="DV1326" s="37"/>
      <c r="DW1326" s="37"/>
      <c r="DX1326" s="37"/>
      <c r="DY1326" s="37"/>
      <c r="DZ1326" s="37"/>
      <c r="EA1326" s="37"/>
      <c r="EB1326" s="37"/>
      <c r="EC1326" s="37"/>
      <c r="ED1326" s="37"/>
      <c r="EE1326" s="37"/>
      <c r="EF1326" s="37"/>
      <c r="EG1326" s="37"/>
      <c r="EH1326" s="37"/>
      <c r="EI1326" s="37"/>
      <c r="EJ1326" s="37"/>
      <c r="EK1326" s="37"/>
      <c r="EL1326" s="37"/>
      <c r="EM1326" s="37"/>
      <c r="EN1326" s="37"/>
      <c r="EO1326" s="37"/>
      <c r="EP1326" s="37"/>
      <c r="EQ1326" s="37"/>
      <c r="ER1326" s="37"/>
      <c r="ES1326" s="37"/>
      <c r="ET1326" s="37"/>
      <c r="EU1326" s="37"/>
      <c r="EV1326" s="37"/>
      <c r="EW1326" s="37"/>
      <c r="EX1326" s="37"/>
      <c r="EY1326" s="37"/>
      <c r="EZ1326" s="37"/>
      <c r="FA1326" s="37"/>
      <c r="FB1326" s="37"/>
      <c r="FC1326" s="37"/>
      <c r="FD1326" s="37"/>
      <c r="FE1326" s="37"/>
      <c r="FF1326" s="37"/>
      <c r="FG1326" s="37"/>
      <c r="FH1326" s="37"/>
      <c r="FI1326" s="37"/>
      <c r="FJ1326" s="37"/>
      <c r="FK1326" s="37"/>
      <c r="FL1326" s="37"/>
      <c r="FM1326" s="37"/>
      <c r="FN1326" s="37"/>
      <c r="FO1326" s="37"/>
      <c r="FP1326" s="37"/>
      <c r="FQ1326" s="37"/>
      <c r="FR1326" s="37"/>
      <c r="FS1326" s="37"/>
      <c r="FT1326" s="37"/>
      <c r="FU1326" s="37"/>
      <c r="FV1326" s="37"/>
      <c r="FW1326" s="37"/>
      <c r="FX1326" s="37"/>
      <c r="FY1326" s="37"/>
      <c r="FZ1326" s="37"/>
      <c r="GA1326" s="37"/>
      <c r="GB1326" s="37"/>
      <c r="GC1326" s="37"/>
      <c r="GD1326" s="37"/>
      <c r="GE1326" s="37"/>
      <c r="GF1326" s="37"/>
      <c r="GG1326" s="37"/>
      <c r="GH1326" s="37"/>
      <c r="GI1326" s="37"/>
      <c r="GJ1326" s="37"/>
      <c r="GK1326" s="37"/>
      <c r="GL1326" s="37"/>
      <c r="GM1326" s="37"/>
      <c r="GN1326" s="37"/>
      <c r="GO1326" s="37"/>
      <c r="GP1326" s="37"/>
      <c r="GQ1326" s="37"/>
      <c r="GR1326" s="37"/>
      <c r="GS1326" s="37"/>
      <c r="GT1326" s="37"/>
      <c r="GU1326" s="37"/>
      <c r="GV1326" s="37"/>
      <c r="GW1326" s="37"/>
      <c r="GX1326" s="37"/>
      <c r="GY1326" s="37"/>
      <c r="GZ1326" s="37"/>
      <c r="HA1326" s="37"/>
    </row>
    <row r="1327" spans="1:209" s="39" customFormat="1" x14ac:dyDescent="0.25">
      <c r="A1327" s="50"/>
      <c r="B1327" s="124"/>
      <c r="C1327" s="125"/>
      <c r="D1327" s="20"/>
      <c r="E1327" s="20"/>
      <c r="F1327" s="20"/>
      <c r="G1327" s="37"/>
      <c r="H1327" s="37"/>
      <c r="I1327" s="37"/>
      <c r="J1327" s="37"/>
      <c r="K1327" s="37"/>
      <c r="L1327" s="37"/>
      <c r="M1327" s="37"/>
      <c r="N1327" s="37"/>
      <c r="O1327" s="37"/>
      <c r="P1327" s="37"/>
      <c r="Q1327" s="37"/>
      <c r="R1327" s="37"/>
      <c r="S1327" s="37"/>
      <c r="T1327" s="37"/>
      <c r="U1327" s="37"/>
      <c r="V1327" s="37"/>
      <c r="W1327" s="37"/>
      <c r="X1327" s="37"/>
      <c r="Y1327" s="37"/>
      <c r="Z1327" s="37"/>
      <c r="AA1327" s="37"/>
      <c r="AB1327" s="37"/>
      <c r="AC1327" s="37"/>
      <c r="AD1327" s="37"/>
      <c r="AE1327" s="37"/>
      <c r="AF1327" s="37"/>
      <c r="AG1327" s="37"/>
      <c r="AH1327" s="37"/>
      <c r="AI1327" s="37"/>
      <c r="AJ1327" s="37"/>
      <c r="AK1327" s="37"/>
      <c r="AL1327" s="37"/>
      <c r="AM1327" s="37"/>
      <c r="AN1327" s="37"/>
      <c r="AO1327" s="37"/>
      <c r="AP1327" s="37"/>
      <c r="AQ1327" s="37"/>
      <c r="AR1327" s="37"/>
      <c r="AS1327" s="37"/>
      <c r="AT1327" s="37"/>
      <c r="AU1327" s="37"/>
      <c r="AV1327" s="37"/>
      <c r="AW1327" s="37"/>
      <c r="AX1327" s="37"/>
      <c r="AY1327" s="37"/>
      <c r="AZ1327" s="37"/>
      <c r="BA1327" s="37"/>
      <c r="BB1327" s="37"/>
      <c r="BC1327" s="37"/>
      <c r="BD1327" s="37"/>
      <c r="BE1327" s="37"/>
      <c r="BF1327" s="37"/>
      <c r="BG1327" s="37"/>
      <c r="BH1327" s="37"/>
      <c r="BI1327" s="37"/>
      <c r="BJ1327" s="37"/>
      <c r="BK1327" s="37"/>
      <c r="BL1327" s="37"/>
      <c r="BM1327" s="37"/>
      <c r="BN1327" s="37"/>
      <c r="BO1327" s="37"/>
      <c r="BP1327" s="37"/>
      <c r="BQ1327" s="37"/>
      <c r="BR1327" s="37"/>
      <c r="BS1327" s="37"/>
      <c r="BT1327" s="37"/>
      <c r="BU1327" s="37"/>
      <c r="BV1327" s="37"/>
      <c r="BW1327" s="37"/>
      <c r="BX1327" s="37"/>
      <c r="BY1327" s="37"/>
      <c r="BZ1327" s="37"/>
      <c r="CA1327" s="37"/>
      <c r="CB1327" s="37"/>
      <c r="CC1327" s="37"/>
      <c r="CD1327" s="37"/>
      <c r="CE1327" s="37"/>
      <c r="CF1327" s="37"/>
      <c r="CG1327" s="37"/>
      <c r="CH1327" s="37"/>
      <c r="CI1327" s="37"/>
      <c r="CJ1327" s="37"/>
      <c r="CK1327" s="37"/>
      <c r="CL1327" s="37"/>
      <c r="CM1327" s="37"/>
      <c r="CN1327" s="37"/>
      <c r="CO1327" s="37"/>
      <c r="CP1327" s="37"/>
      <c r="CQ1327" s="37"/>
      <c r="CR1327" s="37"/>
      <c r="CS1327" s="37"/>
      <c r="CT1327" s="37"/>
      <c r="CU1327" s="37"/>
      <c r="CV1327" s="37"/>
      <c r="CW1327" s="37"/>
      <c r="CX1327" s="37"/>
      <c r="CY1327" s="37"/>
      <c r="CZ1327" s="37"/>
      <c r="DA1327" s="37"/>
      <c r="DB1327" s="37"/>
      <c r="DC1327" s="37"/>
      <c r="DD1327" s="37"/>
      <c r="DE1327" s="37"/>
      <c r="DF1327" s="37"/>
      <c r="DG1327" s="37"/>
      <c r="DH1327" s="37"/>
      <c r="DI1327" s="37"/>
      <c r="DJ1327" s="37"/>
      <c r="DK1327" s="37"/>
      <c r="DL1327" s="37"/>
      <c r="DM1327" s="37"/>
      <c r="DN1327" s="37"/>
      <c r="DO1327" s="37"/>
      <c r="DP1327" s="37"/>
      <c r="DQ1327" s="37"/>
      <c r="DR1327" s="37"/>
      <c r="DS1327" s="37"/>
      <c r="DT1327" s="37"/>
      <c r="DU1327" s="37"/>
      <c r="DV1327" s="37"/>
      <c r="DW1327" s="37"/>
      <c r="DX1327" s="37"/>
      <c r="DY1327" s="37"/>
      <c r="DZ1327" s="37"/>
      <c r="EA1327" s="37"/>
      <c r="EB1327" s="37"/>
      <c r="EC1327" s="37"/>
      <c r="ED1327" s="37"/>
      <c r="EE1327" s="37"/>
      <c r="EF1327" s="37"/>
      <c r="EG1327" s="37"/>
      <c r="EH1327" s="37"/>
      <c r="EI1327" s="37"/>
      <c r="EJ1327" s="37"/>
      <c r="EK1327" s="37"/>
      <c r="EL1327" s="37"/>
      <c r="EM1327" s="37"/>
      <c r="EN1327" s="37"/>
      <c r="EO1327" s="37"/>
      <c r="EP1327" s="37"/>
      <c r="EQ1327" s="37"/>
      <c r="ER1327" s="37"/>
      <c r="ES1327" s="37"/>
      <c r="ET1327" s="37"/>
      <c r="EU1327" s="37"/>
      <c r="EV1327" s="37"/>
      <c r="EW1327" s="37"/>
      <c r="EX1327" s="37"/>
      <c r="EY1327" s="37"/>
      <c r="EZ1327" s="37"/>
      <c r="FA1327" s="37"/>
      <c r="FB1327" s="37"/>
      <c r="FC1327" s="37"/>
      <c r="FD1327" s="37"/>
      <c r="FE1327" s="37"/>
      <c r="FF1327" s="37"/>
      <c r="FG1327" s="37"/>
      <c r="FH1327" s="37"/>
      <c r="FI1327" s="37"/>
      <c r="FJ1327" s="37"/>
      <c r="FK1327" s="37"/>
      <c r="FL1327" s="37"/>
      <c r="FM1327" s="37"/>
      <c r="FN1327" s="37"/>
      <c r="FO1327" s="37"/>
      <c r="FP1327" s="37"/>
      <c r="FQ1327" s="37"/>
      <c r="FR1327" s="37"/>
      <c r="FS1327" s="37"/>
      <c r="FT1327" s="37"/>
      <c r="FU1327" s="37"/>
      <c r="FV1327" s="37"/>
      <c r="FW1327" s="37"/>
      <c r="FX1327" s="37"/>
      <c r="FY1327" s="37"/>
      <c r="FZ1327" s="37"/>
      <c r="GA1327" s="37"/>
      <c r="GB1327" s="37"/>
      <c r="GC1327" s="37"/>
      <c r="GD1327" s="37"/>
      <c r="GE1327" s="37"/>
      <c r="GF1327" s="37"/>
      <c r="GG1327" s="37"/>
      <c r="GH1327" s="37"/>
      <c r="GI1327" s="37"/>
      <c r="GJ1327" s="37"/>
      <c r="GK1327" s="37"/>
      <c r="GL1327" s="37"/>
      <c r="GM1327" s="37"/>
      <c r="GN1327" s="37"/>
      <c r="GO1327" s="37"/>
      <c r="GP1327" s="37"/>
      <c r="GQ1327" s="37"/>
      <c r="GR1327" s="37"/>
      <c r="GS1327" s="37"/>
      <c r="GT1327" s="37"/>
      <c r="GU1327" s="37"/>
      <c r="GV1327" s="37"/>
      <c r="GW1327" s="37"/>
      <c r="GX1327" s="37"/>
      <c r="GY1327" s="37"/>
      <c r="GZ1327" s="37"/>
      <c r="HA1327" s="37"/>
    </row>
    <row r="1328" spans="1:209" s="39" customFormat="1" x14ac:dyDescent="0.25">
      <c r="A1328" s="50"/>
      <c r="B1328" s="124"/>
      <c r="C1328" s="125"/>
      <c r="D1328" s="20"/>
      <c r="E1328" s="20"/>
      <c r="F1328" s="20"/>
      <c r="G1328" s="37"/>
      <c r="H1328" s="37"/>
      <c r="I1328" s="37"/>
      <c r="J1328" s="37"/>
      <c r="K1328" s="37"/>
      <c r="L1328" s="37"/>
      <c r="M1328" s="37"/>
      <c r="N1328" s="37"/>
      <c r="O1328" s="37"/>
      <c r="P1328" s="37"/>
      <c r="Q1328" s="37"/>
      <c r="R1328" s="37"/>
      <c r="S1328" s="37"/>
      <c r="T1328" s="37"/>
      <c r="U1328" s="37"/>
      <c r="V1328" s="37"/>
      <c r="W1328" s="37"/>
      <c r="X1328" s="37"/>
      <c r="Y1328" s="37"/>
      <c r="Z1328" s="37"/>
      <c r="AA1328" s="37"/>
      <c r="AB1328" s="37"/>
      <c r="AC1328" s="37"/>
      <c r="AD1328" s="37"/>
      <c r="AE1328" s="37"/>
      <c r="AF1328" s="37"/>
      <c r="AG1328" s="37"/>
      <c r="AH1328" s="37"/>
      <c r="AI1328" s="37"/>
      <c r="AJ1328" s="37"/>
      <c r="AK1328" s="37"/>
      <c r="AL1328" s="37"/>
      <c r="AM1328" s="37"/>
      <c r="AN1328" s="37"/>
      <c r="AO1328" s="37"/>
      <c r="AP1328" s="37"/>
      <c r="AQ1328" s="37"/>
      <c r="AR1328" s="37"/>
      <c r="AS1328" s="37"/>
      <c r="AT1328" s="37"/>
      <c r="AU1328" s="37"/>
      <c r="AV1328" s="37"/>
      <c r="AW1328" s="37"/>
      <c r="AX1328" s="37"/>
      <c r="AY1328" s="37"/>
      <c r="AZ1328" s="37"/>
      <c r="BA1328" s="37"/>
      <c r="BB1328" s="37"/>
      <c r="BC1328" s="37"/>
      <c r="BD1328" s="37"/>
      <c r="BE1328" s="37"/>
      <c r="BF1328" s="37"/>
      <c r="BG1328" s="37"/>
      <c r="BH1328" s="37"/>
      <c r="BI1328" s="37"/>
      <c r="BJ1328" s="37"/>
      <c r="BK1328" s="37"/>
      <c r="BL1328" s="37"/>
      <c r="BM1328" s="37"/>
      <c r="BN1328" s="37"/>
      <c r="BO1328" s="37"/>
      <c r="BP1328" s="37"/>
      <c r="BQ1328" s="37"/>
      <c r="BR1328" s="37"/>
      <c r="BS1328" s="37"/>
      <c r="BT1328" s="37"/>
      <c r="BU1328" s="37"/>
      <c r="BV1328" s="37"/>
      <c r="BW1328" s="37"/>
      <c r="BX1328" s="37"/>
      <c r="BY1328" s="37"/>
      <c r="BZ1328" s="37"/>
      <c r="CA1328" s="37"/>
      <c r="CB1328" s="37"/>
      <c r="CC1328" s="37"/>
      <c r="CD1328" s="37"/>
      <c r="CE1328" s="37"/>
      <c r="CF1328" s="37"/>
      <c r="CG1328" s="37"/>
      <c r="CH1328" s="37"/>
      <c r="CI1328" s="37"/>
      <c r="CJ1328" s="37"/>
      <c r="CK1328" s="37"/>
      <c r="CL1328" s="37"/>
      <c r="CM1328" s="37"/>
      <c r="CN1328" s="37"/>
      <c r="CO1328" s="37"/>
      <c r="CP1328" s="37"/>
      <c r="CQ1328" s="37"/>
      <c r="CR1328" s="37"/>
      <c r="CS1328" s="37"/>
      <c r="CT1328" s="37"/>
      <c r="CU1328" s="37"/>
      <c r="CV1328" s="37"/>
      <c r="CW1328" s="37"/>
      <c r="CX1328" s="37"/>
      <c r="CY1328" s="37"/>
      <c r="CZ1328" s="37"/>
      <c r="DA1328" s="37"/>
      <c r="DB1328" s="37"/>
      <c r="DC1328" s="37"/>
      <c r="DD1328" s="37"/>
      <c r="DE1328" s="37"/>
      <c r="DF1328" s="37"/>
      <c r="DG1328" s="37"/>
      <c r="DH1328" s="37"/>
      <c r="DI1328" s="37"/>
      <c r="DJ1328" s="37"/>
      <c r="DK1328" s="37"/>
      <c r="DL1328" s="37"/>
      <c r="DM1328" s="37"/>
      <c r="DN1328" s="37"/>
      <c r="DO1328" s="37"/>
      <c r="DP1328" s="37"/>
      <c r="DQ1328" s="37"/>
      <c r="DR1328" s="37"/>
      <c r="DS1328" s="37"/>
      <c r="DT1328" s="37"/>
      <c r="DU1328" s="37"/>
      <c r="DV1328" s="37"/>
      <c r="DW1328" s="37"/>
      <c r="DX1328" s="37"/>
      <c r="DY1328" s="37"/>
      <c r="DZ1328" s="37"/>
      <c r="EA1328" s="37"/>
      <c r="EB1328" s="37"/>
      <c r="EC1328" s="37"/>
      <c r="ED1328" s="37"/>
      <c r="EE1328" s="37"/>
      <c r="EF1328" s="37"/>
      <c r="EG1328" s="37"/>
      <c r="EH1328" s="37"/>
      <c r="EI1328" s="37"/>
      <c r="EJ1328" s="37"/>
      <c r="EK1328" s="37"/>
      <c r="EL1328" s="37"/>
      <c r="EM1328" s="37"/>
      <c r="EN1328" s="37"/>
      <c r="EO1328" s="37"/>
      <c r="EP1328" s="37"/>
      <c r="EQ1328" s="37"/>
      <c r="ER1328" s="37"/>
      <c r="ES1328" s="37"/>
      <c r="ET1328" s="37"/>
      <c r="EU1328" s="37"/>
      <c r="EV1328" s="37"/>
      <c r="EW1328" s="37"/>
      <c r="EX1328" s="37"/>
      <c r="EY1328" s="37"/>
      <c r="EZ1328" s="37"/>
      <c r="FA1328" s="37"/>
      <c r="FB1328" s="37"/>
      <c r="FC1328" s="37"/>
      <c r="FD1328" s="37"/>
      <c r="FE1328" s="37"/>
      <c r="FF1328" s="37"/>
      <c r="FG1328" s="37"/>
      <c r="FH1328" s="37"/>
      <c r="FI1328" s="37"/>
      <c r="FJ1328" s="37"/>
      <c r="FK1328" s="37"/>
      <c r="FL1328" s="37"/>
      <c r="FM1328" s="37"/>
      <c r="FN1328" s="37"/>
      <c r="FO1328" s="37"/>
      <c r="FP1328" s="37"/>
      <c r="FQ1328" s="37"/>
      <c r="FR1328" s="37"/>
      <c r="FS1328" s="37"/>
      <c r="FT1328" s="37"/>
      <c r="FU1328" s="37"/>
      <c r="FV1328" s="37"/>
      <c r="FW1328" s="37"/>
      <c r="FX1328" s="37"/>
      <c r="FY1328" s="37"/>
      <c r="FZ1328" s="37"/>
      <c r="GA1328" s="37"/>
      <c r="GB1328" s="37"/>
      <c r="GC1328" s="37"/>
      <c r="GD1328" s="37"/>
      <c r="GE1328" s="37"/>
      <c r="GF1328" s="37"/>
      <c r="GG1328" s="37"/>
      <c r="GH1328" s="37"/>
      <c r="GI1328" s="37"/>
      <c r="GJ1328" s="37"/>
      <c r="GK1328" s="37"/>
      <c r="GL1328" s="37"/>
      <c r="GM1328" s="37"/>
      <c r="GN1328" s="37"/>
      <c r="GO1328" s="37"/>
      <c r="GP1328" s="37"/>
      <c r="GQ1328" s="37"/>
      <c r="GR1328" s="37"/>
      <c r="GS1328" s="37"/>
      <c r="GT1328" s="37"/>
      <c r="GU1328" s="37"/>
      <c r="GV1328" s="37"/>
      <c r="GW1328" s="37"/>
      <c r="GX1328" s="37"/>
      <c r="GY1328" s="37"/>
      <c r="GZ1328" s="37"/>
      <c r="HA1328" s="37"/>
    </row>
    <row r="1329" spans="1:209" s="39" customFormat="1" x14ac:dyDescent="0.25">
      <c r="A1329" s="50"/>
      <c r="B1329" s="124"/>
      <c r="C1329" s="125"/>
      <c r="D1329" s="20"/>
      <c r="E1329" s="20"/>
      <c r="F1329" s="20"/>
      <c r="G1329" s="37"/>
      <c r="H1329" s="37"/>
      <c r="I1329" s="37"/>
      <c r="J1329" s="37"/>
      <c r="K1329" s="37"/>
      <c r="L1329" s="37"/>
      <c r="M1329" s="37"/>
      <c r="N1329" s="37"/>
      <c r="O1329" s="37"/>
      <c r="P1329" s="37"/>
      <c r="Q1329" s="37"/>
      <c r="R1329" s="37"/>
      <c r="S1329" s="37"/>
      <c r="T1329" s="37"/>
      <c r="U1329" s="37"/>
      <c r="V1329" s="37"/>
      <c r="W1329" s="37"/>
      <c r="X1329" s="37"/>
      <c r="Y1329" s="37"/>
      <c r="Z1329" s="37"/>
      <c r="AA1329" s="37"/>
      <c r="AB1329" s="37"/>
      <c r="AC1329" s="37"/>
      <c r="AD1329" s="37"/>
      <c r="AE1329" s="37"/>
      <c r="AF1329" s="37"/>
      <c r="AG1329" s="37"/>
      <c r="AH1329" s="37"/>
      <c r="AI1329" s="37"/>
      <c r="AJ1329" s="37"/>
      <c r="AK1329" s="37"/>
      <c r="AL1329" s="37"/>
      <c r="AM1329" s="37"/>
      <c r="AN1329" s="37"/>
      <c r="AO1329" s="37"/>
      <c r="AP1329" s="37"/>
      <c r="AQ1329" s="37"/>
      <c r="AR1329" s="37"/>
      <c r="AS1329" s="37"/>
      <c r="AT1329" s="37"/>
      <c r="AU1329" s="37"/>
      <c r="AV1329" s="37"/>
      <c r="AW1329" s="37"/>
      <c r="AX1329" s="37"/>
      <c r="AY1329" s="37"/>
      <c r="AZ1329" s="37"/>
      <c r="BA1329" s="37"/>
      <c r="BB1329" s="37"/>
      <c r="BC1329" s="37"/>
      <c r="BD1329" s="37"/>
      <c r="BE1329" s="37"/>
      <c r="BF1329" s="37"/>
      <c r="BG1329" s="37"/>
      <c r="BH1329" s="37"/>
      <c r="BI1329" s="37"/>
      <c r="BJ1329" s="37"/>
      <c r="BK1329" s="37"/>
      <c r="BL1329" s="37"/>
      <c r="BM1329" s="37"/>
      <c r="BN1329" s="37"/>
      <c r="BO1329" s="37"/>
      <c r="BP1329" s="37"/>
      <c r="BQ1329" s="37"/>
      <c r="BR1329" s="37"/>
      <c r="BS1329" s="37"/>
      <c r="BT1329" s="37"/>
      <c r="BU1329" s="37"/>
      <c r="BV1329" s="37"/>
      <c r="BW1329" s="37"/>
      <c r="BX1329" s="37"/>
      <c r="BY1329" s="37"/>
      <c r="BZ1329" s="37"/>
      <c r="CA1329" s="37"/>
      <c r="CB1329" s="37"/>
      <c r="CC1329" s="37"/>
      <c r="CD1329" s="37"/>
      <c r="CE1329" s="37"/>
      <c r="CF1329" s="37"/>
      <c r="CG1329" s="37"/>
      <c r="CH1329" s="37"/>
      <c r="CI1329" s="37"/>
      <c r="CJ1329" s="37"/>
      <c r="CK1329" s="37"/>
      <c r="CL1329" s="37"/>
      <c r="CM1329" s="37"/>
      <c r="CN1329" s="37"/>
      <c r="CO1329" s="37"/>
      <c r="CP1329" s="37"/>
      <c r="CQ1329" s="37"/>
      <c r="CR1329" s="37"/>
      <c r="CS1329" s="37"/>
      <c r="CT1329" s="37"/>
      <c r="CU1329" s="37"/>
      <c r="CV1329" s="37"/>
      <c r="CW1329" s="37"/>
      <c r="CX1329" s="37"/>
      <c r="CY1329" s="37"/>
      <c r="CZ1329" s="37"/>
      <c r="DA1329" s="37"/>
      <c r="DB1329" s="37"/>
      <c r="DC1329" s="37"/>
      <c r="DD1329" s="37"/>
      <c r="DE1329" s="37"/>
      <c r="DF1329" s="37"/>
      <c r="DG1329" s="37"/>
      <c r="DH1329" s="37"/>
      <c r="DI1329" s="37"/>
      <c r="DJ1329" s="37"/>
      <c r="DK1329" s="37"/>
      <c r="DL1329" s="37"/>
      <c r="DM1329" s="37"/>
      <c r="DN1329" s="37"/>
      <c r="DO1329" s="37"/>
      <c r="DP1329" s="37"/>
      <c r="DQ1329" s="37"/>
      <c r="DR1329" s="37"/>
      <c r="DS1329" s="37"/>
      <c r="DT1329" s="37"/>
      <c r="DU1329" s="37"/>
      <c r="DV1329" s="37"/>
      <c r="DW1329" s="37"/>
      <c r="DX1329" s="37"/>
      <c r="DY1329" s="37"/>
      <c r="DZ1329" s="37"/>
      <c r="EA1329" s="37"/>
      <c r="EB1329" s="37"/>
      <c r="EC1329" s="37"/>
      <c r="ED1329" s="37"/>
      <c r="EE1329" s="37"/>
      <c r="EF1329" s="37"/>
      <c r="EG1329" s="37"/>
      <c r="EH1329" s="37"/>
      <c r="EI1329" s="37"/>
      <c r="EJ1329" s="37"/>
      <c r="EK1329" s="37"/>
      <c r="EL1329" s="37"/>
      <c r="EM1329" s="37"/>
      <c r="EN1329" s="37"/>
      <c r="EO1329" s="37"/>
      <c r="EP1329" s="37"/>
      <c r="EQ1329" s="37"/>
      <c r="ER1329" s="37"/>
      <c r="ES1329" s="37"/>
      <c r="ET1329" s="37"/>
      <c r="EU1329" s="37"/>
      <c r="EV1329" s="37"/>
      <c r="EW1329" s="37"/>
      <c r="EX1329" s="37"/>
      <c r="EY1329" s="37"/>
      <c r="EZ1329" s="37"/>
      <c r="FA1329" s="37"/>
      <c r="FB1329" s="37"/>
      <c r="FC1329" s="37"/>
      <c r="FD1329" s="37"/>
      <c r="FE1329" s="37"/>
      <c r="FF1329" s="37"/>
      <c r="FG1329" s="37"/>
      <c r="FH1329" s="37"/>
      <c r="FI1329" s="37"/>
      <c r="FJ1329" s="37"/>
      <c r="FK1329" s="37"/>
      <c r="FL1329" s="37"/>
      <c r="FM1329" s="37"/>
      <c r="FN1329" s="37"/>
      <c r="FO1329" s="37"/>
      <c r="FP1329" s="37"/>
      <c r="FQ1329" s="37"/>
      <c r="FR1329" s="37"/>
      <c r="FS1329" s="37"/>
      <c r="FT1329" s="37"/>
      <c r="FU1329" s="37"/>
      <c r="FV1329" s="37"/>
      <c r="FW1329" s="37"/>
      <c r="FX1329" s="37"/>
      <c r="FY1329" s="37"/>
      <c r="FZ1329" s="37"/>
      <c r="GA1329" s="37"/>
      <c r="GB1329" s="37"/>
      <c r="GC1329" s="37"/>
      <c r="GD1329" s="37"/>
      <c r="GE1329" s="37"/>
      <c r="GF1329" s="37"/>
      <c r="GG1329" s="37"/>
      <c r="GH1329" s="37"/>
      <c r="GI1329" s="37"/>
      <c r="GJ1329" s="37"/>
      <c r="GK1329" s="37"/>
      <c r="GL1329" s="37"/>
      <c r="GM1329" s="37"/>
      <c r="GN1329" s="37"/>
      <c r="GO1329" s="37"/>
      <c r="GP1329" s="37"/>
      <c r="GQ1329" s="37"/>
      <c r="GR1329" s="37"/>
      <c r="GS1329" s="37"/>
      <c r="GT1329" s="37"/>
      <c r="GU1329" s="37"/>
      <c r="GV1329" s="37"/>
      <c r="GW1329" s="37"/>
      <c r="GX1329" s="37"/>
      <c r="GY1329" s="37"/>
      <c r="GZ1329" s="37"/>
      <c r="HA1329" s="37"/>
    </row>
    <row r="1330" spans="1:209" s="39" customFormat="1" x14ac:dyDescent="0.25">
      <c r="A1330" s="50"/>
      <c r="B1330" s="124"/>
      <c r="C1330" s="125"/>
      <c r="D1330" s="20"/>
      <c r="E1330" s="20"/>
      <c r="F1330" s="20"/>
      <c r="G1330" s="37"/>
      <c r="H1330" s="37"/>
      <c r="I1330" s="37"/>
      <c r="J1330" s="37"/>
      <c r="K1330" s="37"/>
      <c r="L1330" s="37"/>
      <c r="M1330" s="37"/>
      <c r="N1330" s="37"/>
      <c r="O1330" s="37"/>
      <c r="P1330" s="37"/>
      <c r="Q1330" s="37"/>
      <c r="R1330" s="37"/>
      <c r="S1330" s="37"/>
      <c r="T1330" s="37"/>
      <c r="U1330" s="37"/>
      <c r="V1330" s="37"/>
      <c r="W1330" s="37"/>
      <c r="X1330" s="37"/>
      <c r="Y1330" s="37"/>
      <c r="Z1330" s="37"/>
      <c r="AA1330" s="37"/>
      <c r="AB1330" s="37"/>
      <c r="AC1330" s="37"/>
      <c r="AD1330" s="37"/>
      <c r="AE1330" s="37"/>
      <c r="AF1330" s="37"/>
      <c r="AG1330" s="37"/>
      <c r="AH1330" s="37"/>
      <c r="AI1330" s="37"/>
      <c r="AJ1330" s="37"/>
      <c r="AK1330" s="37"/>
      <c r="AL1330" s="37"/>
      <c r="AM1330" s="37"/>
      <c r="AN1330" s="37"/>
      <c r="AO1330" s="37"/>
      <c r="AP1330" s="37"/>
      <c r="AQ1330" s="37"/>
      <c r="AR1330" s="37"/>
      <c r="AS1330" s="37"/>
      <c r="AT1330" s="37"/>
      <c r="AU1330" s="37"/>
      <c r="AV1330" s="37"/>
      <c r="AW1330" s="37"/>
      <c r="AX1330" s="37"/>
      <c r="AY1330" s="37"/>
      <c r="AZ1330" s="37"/>
      <c r="BA1330" s="37"/>
      <c r="BB1330" s="37"/>
      <c r="BC1330" s="37"/>
      <c r="BD1330" s="37"/>
      <c r="BE1330" s="37"/>
      <c r="BF1330" s="37"/>
      <c r="BG1330" s="37"/>
      <c r="BH1330" s="37"/>
      <c r="BI1330" s="37"/>
      <c r="BJ1330" s="37"/>
      <c r="BK1330" s="37"/>
      <c r="BL1330" s="37"/>
      <c r="BM1330" s="37"/>
      <c r="BN1330" s="37"/>
      <c r="BO1330" s="37"/>
      <c r="BP1330" s="37"/>
      <c r="BQ1330" s="37"/>
      <c r="BR1330" s="37"/>
      <c r="BS1330" s="37"/>
      <c r="BT1330" s="37"/>
      <c r="BU1330" s="37"/>
      <c r="BV1330" s="37"/>
      <c r="BW1330" s="37"/>
      <c r="BX1330" s="37"/>
      <c r="BY1330" s="37"/>
      <c r="BZ1330" s="37"/>
      <c r="CA1330" s="37"/>
      <c r="CB1330" s="37"/>
      <c r="CC1330" s="37"/>
      <c r="CD1330" s="37"/>
      <c r="CE1330" s="37"/>
      <c r="CF1330" s="37"/>
      <c r="CG1330" s="37"/>
      <c r="CH1330" s="37"/>
      <c r="CI1330" s="37"/>
      <c r="CJ1330" s="37"/>
      <c r="CK1330" s="37"/>
      <c r="CL1330" s="37"/>
      <c r="CM1330" s="37"/>
      <c r="CN1330" s="37"/>
      <c r="CO1330" s="37"/>
      <c r="CP1330" s="37"/>
      <c r="CQ1330" s="37"/>
      <c r="CR1330" s="37"/>
      <c r="CS1330" s="37"/>
      <c r="CT1330" s="37"/>
      <c r="CU1330" s="37"/>
      <c r="CV1330" s="37"/>
      <c r="CW1330" s="37"/>
      <c r="CX1330" s="37"/>
      <c r="CY1330" s="37"/>
      <c r="CZ1330" s="37"/>
      <c r="DA1330" s="37"/>
      <c r="DB1330" s="37"/>
      <c r="DC1330" s="37"/>
      <c r="DD1330" s="37"/>
      <c r="DE1330" s="37"/>
      <c r="DF1330" s="37"/>
      <c r="DG1330" s="37"/>
      <c r="DH1330" s="37"/>
      <c r="DI1330" s="37"/>
      <c r="DJ1330" s="37"/>
      <c r="DK1330" s="37"/>
      <c r="DL1330" s="37"/>
      <c r="DM1330" s="37"/>
      <c r="DN1330" s="37"/>
      <c r="DO1330" s="37"/>
      <c r="DP1330" s="37"/>
      <c r="DQ1330" s="37"/>
      <c r="DR1330" s="37"/>
      <c r="DS1330" s="37"/>
      <c r="DT1330" s="37"/>
      <c r="DU1330" s="37"/>
      <c r="DV1330" s="37"/>
      <c r="DW1330" s="37"/>
      <c r="DX1330" s="37"/>
      <c r="DY1330" s="37"/>
      <c r="DZ1330" s="37"/>
      <c r="EA1330" s="37"/>
      <c r="EB1330" s="37"/>
      <c r="EC1330" s="37"/>
      <c r="ED1330" s="37"/>
      <c r="EE1330" s="37"/>
      <c r="EF1330" s="37"/>
      <c r="EG1330" s="37"/>
      <c r="EH1330" s="37"/>
      <c r="EI1330" s="37"/>
      <c r="EJ1330" s="37"/>
      <c r="EK1330" s="37"/>
      <c r="EL1330" s="37"/>
      <c r="EM1330" s="37"/>
      <c r="EN1330" s="37"/>
      <c r="EO1330" s="37"/>
      <c r="EP1330" s="37"/>
      <c r="EQ1330" s="37"/>
      <c r="ER1330" s="37"/>
      <c r="ES1330" s="37"/>
      <c r="ET1330" s="37"/>
      <c r="EU1330" s="37"/>
      <c r="EV1330" s="37"/>
      <c r="EW1330" s="37"/>
      <c r="EX1330" s="37"/>
      <c r="EY1330" s="37"/>
      <c r="EZ1330" s="37"/>
      <c r="FA1330" s="37"/>
      <c r="FB1330" s="37"/>
      <c r="FC1330" s="37"/>
      <c r="FD1330" s="37"/>
      <c r="FE1330" s="37"/>
      <c r="FF1330" s="37"/>
      <c r="FG1330" s="37"/>
      <c r="FH1330" s="37"/>
      <c r="FI1330" s="37"/>
      <c r="FJ1330" s="37"/>
      <c r="FK1330" s="37"/>
      <c r="FL1330" s="37"/>
      <c r="FM1330" s="37"/>
      <c r="FN1330" s="37"/>
      <c r="FO1330" s="37"/>
      <c r="FP1330" s="37"/>
      <c r="FQ1330" s="37"/>
      <c r="FR1330" s="37"/>
      <c r="FS1330" s="37"/>
      <c r="FT1330" s="37"/>
      <c r="FU1330" s="37"/>
      <c r="FV1330" s="37"/>
      <c r="FW1330" s="37"/>
      <c r="FX1330" s="37"/>
      <c r="FY1330" s="37"/>
      <c r="FZ1330" s="37"/>
      <c r="GA1330" s="37"/>
      <c r="GB1330" s="37"/>
      <c r="GC1330" s="37"/>
      <c r="GD1330" s="37"/>
      <c r="GE1330" s="37"/>
      <c r="GF1330" s="37"/>
      <c r="GG1330" s="37"/>
      <c r="GH1330" s="37"/>
      <c r="GI1330" s="37"/>
      <c r="GJ1330" s="37"/>
      <c r="GK1330" s="37"/>
      <c r="GL1330" s="37"/>
      <c r="GM1330" s="37"/>
      <c r="GN1330" s="37"/>
      <c r="GO1330" s="37"/>
      <c r="GP1330" s="37"/>
      <c r="GQ1330" s="37"/>
      <c r="GR1330" s="37"/>
      <c r="GS1330" s="37"/>
      <c r="GT1330" s="37"/>
      <c r="GU1330" s="37"/>
      <c r="GV1330" s="37"/>
      <c r="GW1330" s="37"/>
      <c r="GX1330" s="37"/>
      <c r="GY1330" s="37"/>
      <c r="GZ1330" s="37"/>
      <c r="HA1330" s="37"/>
    </row>
    <row r="1331" spans="1:209" s="39" customFormat="1" x14ac:dyDescent="0.25">
      <c r="A1331" s="50"/>
      <c r="B1331" s="124"/>
      <c r="C1331" s="125"/>
      <c r="D1331" s="20"/>
      <c r="E1331" s="20"/>
      <c r="F1331" s="20"/>
      <c r="G1331" s="37"/>
      <c r="H1331" s="37"/>
      <c r="I1331" s="37"/>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7"/>
      <c r="AF1331" s="37"/>
      <c r="AG1331" s="37"/>
      <c r="AH1331" s="37"/>
      <c r="AI1331" s="37"/>
      <c r="AJ1331" s="37"/>
      <c r="AK1331" s="37"/>
      <c r="AL1331" s="37"/>
      <c r="AM1331" s="37"/>
      <c r="AN1331" s="37"/>
      <c r="AO1331" s="37"/>
      <c r="AP1331" s="37"/>
      <c r="AQ1331" s="37"/>
      <c r="AR1331" s="37"/>
      <c r="AS1331" s="37"/>
      <c r="AT1331" s="37"/>
      <c r="AU1331" s="37"/>
      <c r="AV1331" s="37"/>
      <c r="AW1331" s="37"/>
      <c r="AX1331" s="37"/>
      <c r="AY1331" s="37"/>
      <c r="AZ1331" s="37"/>
      <c r="BA1331" s="37"/>
      <c r="BB1331" s="37"/>
      <c r="BC1331" s="37"/>
      <c r="BD1331" s="37"/>
      <c r="BE1331" s="37"/>
      <c r="BF1331" s="37"/>
      <c r="BG1331" s="37"/>
      <c r="BH1331" s="37"/>
      <c r="BI1331" s="37"/>
      <c r="BJ1331" s="37"/>
      <c r="BK1331" s="37"/>
      <c r="BL1331" s="37"/>
      <c r="BM1331" s="37"/>
      <c r="BN1331" s="37"/>
      <c r="BO1331" s="37"/>
      <c r="BP1331" s="37"/>
      <c r="BQ1331" s="37"/>
      <c r="BR1331" s="37"/>
      <c r="BS1331" s="37"/>
      <c r="BT1331" s="37"/>
      <c r="BU1331" s="37"/>
      <c r="BV1331" s="37"/>
      <c r="BW1331" s="37"/>
      <c r="BX1331" s="37"/>
      <c r="BY1331" s="37"/>
      <c r="BZ1331" s="37"/>
      <c r="CA1331" s="37"/>
      <c r="CB1331" s="37"/>
      <c r="CC1331" s="37"/>
      <c r="CD1331" s="37"/>
      <c r="CE1331" s="37"/>
      <c r="CF1331" s="37"/>
      <c r="CG1331" s="37"/>
      <c r="CH1331" s="37"/>
      <c r="CI1331" s="37"/>
      <c r="CJ1331" s="37"/>
      <c r="CK1331" s="37"/>
      <c r="CL1331" s="37"/>
      <c r="CM1331" s="37"/>
      <c r="CN1331" s="37"/>
      <c r="CO1331" s="37"/>
      <c r="CP1331" s="37"/>
      <c r="CQ1331" s="37"/>
      <c r="CR1331" s="37"/>
      <c r="CS1331" s="37"/>
      <c r="CT1331" s="37"/>
      <c r="CU1331" s="37"/>
      <c r="CV1331" s="37"/>
      <c r="CW1331" s="37"/>
      <c r="CX1331" s="37"/>
      <c r="CY1331" s="37"/>
      <c r="CZ1331" s="37"/>
      <c r="DA1331" s="37"/>
      <c r="DB1331" s="37"/>
      <c r="DC1331" s="37"/>
      <c r="DD1331" s="37"/>
      <c r="DE1331" s="37"/>
      <c r="DF1331" s="37"/>
      <c r="DG1331" s="37"/>
      <c r="DH1331" s="37"/>
      <c r="DI1331" s="37"/>
      <c r="DJ1331" s="37"/>
      <c r="DK1331" s="37"/>
      <c r="DL1331" s="37"/>
      <c r="DM1331" s="37"/>
      <c r="DN1331" s="37"/>
      <c r="DO1331" s="37"/>
      <c r="DP1331" s="37"/>
      <c r="DQ1331" s="37"/>
      <c r="DR1331" s="37"/>
      <c r="DS1331" s="37"/>
      <c r="DT1331" s="37"/>
      <c r="DU1331" s="37"/>
      <c r="DV1331" s="37"/>
      <c r="DW1331" s="37"/>
      <c r="DX1331" s="37"/>
      <c r="DY1331" s="37"/>
      <c r="DZ1331" s="37"/>
      <c r="EA1331" s="37"/>
      <c r="EB1331" s="37"/>
      <c r="EC1331" s="37"/>
      <c r="ED1331" s="37"/>
      <c r="EE1331" s="37"/>
      <c r="EF1331" s="37"/>
      <c r="EG1331" s="37"/>
      <c r="EH1331" s="37"/>
      <c r="EI1331" s="37"/>
      <c r="EJ1331" s="37"/>
      <c r="EK1331" s="37"/>
      <c r="EL1331" s="37"/>
      <c r="EM1331" s="37"/>
      <c r="EN1331" s="37"/>
      <c r="EO1331" s="37"/>
      <c r="EP1331" s="37"/>
      <c r="EQ1331" s="37"/>
      <c r="ER1331" s="37"/>
      <c r="ES1331" s="37"/>
      <c r="ET1331" s="37"/>
      <c r="EU1331" s="37"/>
      <c r="EV1331" s="37"/>
      <c r="EW1331" s="37"/>
      <c r="EX1331" s="37"/>
      <c r="EY1331" s="37"/>
      <c r="EZ1331" s="37"/>
      <c r="FA1331" s="37"/>
      <c r="FB1331" s="37"/>
      <c r="FC1331" s="37"/>
      <c r="FD1331" s="37"/>
      <c r="FE1331" s="37"/>
      <c r="FF1331" s="37"/>
      <c r="FG1331" s="37"/>
      <c r="FH1331" s="37"/>
      <c r="FI1331" s="37"/>
      <c r="FJ1331" s="37"/>
      <c r="FK1331" s="37"/>
      <c r="FL1331" s="37"/>
      <c r="FM1331" s="37"/>
      <c r="FN1331" s="37"/>
      <c r="FO1331" s="37"/>
      <c r="FP1331" s="37"/>
      <c r="FQ1331" s="37"/>
      <c r="FR1331" s="37"/>
      <c r="FS1331" s="37"/>
      <c r="FT1331" s="37"/>
      <c r="FU1331" s="37"/>
      <c r="FV1331" s="37"/>
      <c r="FW1331" s="37"/>
      <c r="FX1331" s="37"/>
      <c r="FY1331" s="37"/>
      <c r="FZ1331" s="37"/>
      <c r="GA1331" s="37"/>
      <c r="GB1331" s="37"/>
      <c r="GC1331" s="37"/>
      <c r="GD1331" s="37"/>
      <c r="GE1331" s="37"/>
      <c r="GF1331" s="37"/>
      <c r="GG1331" s="37"/>
      <c r="GH1331" s="37"/>
      <c r="GI1331" s="37"/>
      <c r="GJ1331" s="37"/>
      <c r="GK1331" s="37"/>
      <c r="GL1331" s="37"/>
      <c r="GM1331" s="37"/>
      <c r="GN1331" s="37"/>
      <c r="GO1331" s="37"/>
      <c r="GP1331" s="37"/>
      <c r="GQ1331" s="37"/>
      <c r="GR1331" s="37"/>
      <c r="GS1331" s="37"/>
      <c r="GT1331" s="37"/>
      <c r="GU1331" s="37"/>
      <c r="GV1331" s="37"/>
      <c r="GW1331" s="37"/>
      <c r="GX1331" s="37"/>
      <c r="GY1331" s="37"/>
      <c r="GZ1331" s="37"/>
      <c r="HA1331" s="37"/>
    </row>
    <row r="1332" spans="1:209" s="39" customFormat="1" x14ac:dyDescent="0.25">
      <c r="A1332" s="50"/>
      <c r="B1332" s="124"/>
      <c r="C1332" s="125"/>
      <c r="D1332" s="20"/>
      <c r="E1332" s="20"/>
      <c r="F1332" s="20"/>
      <c r="G1332" s="37"/>
      <c r="H1332" s="37"/>
      <c r="I1332" s="37"/>
      <c r="J1332" s="37"/>
      <c r="K1332" s="37"/>
      <c r="L1332" s="37"/>
      <c r="M1332" s="37"/>
      <c r="N1332" s="37"/>
      <c r="O1332" s="37"/>
      <c r="P1332" s="37"/>
      <c r="Q1332" s="37"/>
      <c r="R1332" s="37"/>
      <c r="S1332" s="37"/>
      <c r="T1332" s="37"/>
      <c r="U1332" s="37"/>
      <c r="V1332" s="37"/>
      <c r="W1332" s="37"/>
      <c r="X1332" s="37"/>
      <c r="Y1332" s="37"/>
      <c r="Z1332" s="37"/>
      <c r="AA1332" s="37"/>
      <c r="AB1332" s="37"/>
      <c r="AC1332" s="37"/>
      <c r="AD1332" s="37"/>
      <c r="AE1332" s="37"/>
      <c r="AF1332" s="37"/>
      <c r="AG1332" s="37"/>
      <c r="AH1332" s="37"/>
      <c r="AI1332" s="37"/>
      <c r="AJ1332" s="37"/>
      <c r="AK1332" s="37"/>
      <c r="AL1332" s="37"/>
      <c r="AM1332" s="37"/>
      <c r="AN1332" s="37"/>
      <c r="AO1332" s="37"/>
      <c r="AP1332" s="37"/>
      <c r="AQ1332" s="37"/>
      <c r="AR1332" s="37"/>
      <c r="AS1332" s="37"/>
      <c r="AT1332" s="37"/>
      <c r="AU1332" s="37"/>
      <c r="AV1332" s="37"/>
      <c r="AW1332" s="37"/>
      <c r="AX1332" s="37"/>
      <c r="AY1332" s="37"/>
      <c r="AZ1332" s="37"/>
      <c r="BA1332" s="37"/>
      <c r="BB1332" s="37"/>
      <c r="BC1332" s="37"/>
      <c r="BD1332" s="37"/>
      <c r="BE1332" s="37"/>
      <c r="BF1332" s="37"/>
      <c r="BG1332" s="37"/>
      <c r="BH1332" s="37"/>
      <c r="BI1332" s="37"/>
      <c r="BJ1332" s="37"/>
      <c r="BK1332" s="37"/>
      <c r="BL1332" s="37"/>
      <c r="BM1332" s="37"/>
      <c r="BN1332" s="37"/>
      <c r="BO1332" s="37"/>
      <c r="BP1332" s="37"/>
      <c r="BQ1332" s="37"/>
      <c r="BR1332" s="37"/>
      <c r="BS1332" s="37"/>
      <c r="BT1332" s="37"/>
      <c r="BU1332" s="37"/>
      <c r="BV1332" s="37"/>
      <c r="BW1332" s="37"/>
      <c r="BX1332" s="37"/>
      <c r="BY1332" s="37"/>
      <c r="BZ1332" s="37"/>
      <c r="CA1332" s="37"/>
      <c r="CB1332" s="37"/>
      <c r="CC1332" s="37"/>
      <c r="CD1332" s="37"/>
      <c r="CE1332" s="37"/>
      <c r="CF1332" s="37"/>
      <c r="CG1332" s="37"/>
      <c r="CH1332" s="37"/>
      <c r="CI1332" s="37"/>
      <c r="CJ1332" s="37"/>
      <c r="CK1332" s="37"/>
      <c r="CL1332" s="37"/>
      <c r="CM1332" s="37"/>
      <c r="CN1332" s="37"/>
      <c r="CO1332" s="37"/>
      <c r="CP1332" s="37"/>
      <c r="CQ1332" s="37"/>
      <c r="CR1332" s="37"/>
      <c r="CS1332" s="37"/>
      <c r="CT1332" s="37"/>
      <c r="CU1332" s="37"/>
      <c r="CV1332" s="37"/>
      <c r="CW1332" s="37"/>
      <c r="CX1332" s="37"/>
      <c r="CY1332" s="37"/>
      <c r="CZ1332" s="37"/>
      <c r="DA1332" s="37"/>
      <c r="DB1332" s="37"/>
      <c r="DC1332" s="37"/>
      <c r="DD1332" s="37"/>
      <c r="DE1332" s="37"/>
      <c r="DF1332" s="37"/>
      <c r="DG1332" s="37"/>
      <c r="DH1332" s="37"/>
      <c r="DI1332" s="37"/>
      <c r="DJ1332" s="37"/>
      <c r="DK1332" s="37"/>
      <c r="DL1332" s="37"/>
      <c r="DM1332" s="37"/>
      <c r="DN1332" s="37"/>
      <c r="DO1332" s="37"/>
      <c r="DP1332" s="37"/>
      <c r="DQ1332" s="37"/>
      <c r="DR1332" s="37"/>
      <c r="DS1332" s="37"/>
      <c r="DT1332" s="37"/>
      <c r="DU1332" s="37"/>
      <c r="DV1332" s="37"/>
      <c r="DW1332" s="37"/>
      <c r="DX1332" s="37"/>
      <c r="DY1332" s="37"/>
      <c r="DZ1332" s="37"/>
      <c r="EA1332" s="37"/>
      <c r="EB1332" s="37"/>
      <c r="EC1332" s="37"/>
      <c r="ED1332" s="37"/>
      <c r="EE1332" s="37"/>
      <c r="EF1332" s="37"/>
      <c r="EG1332" s="37"/>
      <c r="EH1332" s="37"/>
      <c r="EI1332" s="37"/>
      <c r="EJ1332" s="37"/>
      <c r="EK1332" s="37"/>
      <c r="EL1332" s="37"/>
      <c r="EM1332" s="37"/>
      <c r="EN1332" s="37"/>
      <c r="EO1332" s="37"/>
      <c r="EP1332" s="37"/>
      <c r="EQ1332" s="37"/>
      <c r="ER1332" s="37"/>
      <c r="ES1332" s="37"/>
      <c r="ET1332" s="37"/>
      <c r="EU1332" s="37"/>
      <c r="EV1332" s="37"/>
      <c r="EW1332" s="37"/>
      <c r="EX1332" s="37"/>
      <c r="EY1332" s="37"/>
      <c r="EZ1332" s="37"/>
      <c r="FA1332" s="37"/>
      <c r="FB1332" s="37"/>
      <c r="FC1332" s="37"/>
      <c r="FD1332" s="37"/>
      <c r="FE1332" s="37"/>
      <c r="FF1332" s="37"/>
      <c r="FG1332" s="37"/>
      <c r="FH1332" s="37"/>
      <c r="FI1332" s="37"/>
      <c r="FJ1332" s="37"/>
      <c r="FK1332" s="37"/>
      <c r="FL1332" s="37"/>
      <c r="FM1332" s="37"/>
      <c r="FN1332" s="37"/>
      <c r="FO1332" s="37"/>
      <c r="FP1332" s="37"/>
      <c r="FQ1332" s="37"/>
      <c r="FR1332" s="37"/>
      <c r="FS1332" s="37"/>
      <c r="FT1332" s="37"/>
      <c r="FU1332" s="37"/>
      <c r="FV1332" s="37"/>
      <c r="FW1332" s="37"/>
      <c r="FX1332" s="37"/>
      <c r="FY1332" s="37"/>
      <c r="FZ1332" s="37"/>
      <c r="GA1332" s="37"/>
      <c r="GB1332" s="37"/>
      <c r="GC1332" s="37"/>
      <c r="GD1332" s="37"/>
      <c r="GE1332" s="37"/>
      <c r="GF1332" s="37"/>
      <c r="GG1332" s="37"/>
      <c r="GH1332" s="37"/>
      <c r="GI1332" s="37"/>
      <c r="GJ1332" s="37"/>
      <c r="GK1332" s="37"/>
      <c r="GL1332" s="37"/>
      <c r="GM1332" s="37"/>
      <c r="GN1332" s="37"/>
      <c r="GO1332" s="37"/>
      <c r="GP1332" s="37"/>
      <c r="GQ1332" s="37"/>
      <c r="GR1332" s="37"/>
      <c r="GS1332" s="37"/>
      <c r="GT1332" s="37"/>
      <c r="GU1332" s="37"/>
      <c r="GV1332" s="37"/>
      <c r="GW1332" s="37"/>
      <c r="GX1332" s="37"/>
      <c r="GY1332" s="37"/>
      <c r="GZ1332" s="37"/>
      <c r="HA1332" s="37"/>
    </row>
    <row r="1333" spans="1:209" s="39" customFormat="1" x14ac:dyDescent="0.25">
      <c r="A1333" s="50"/>
      <c r="B1333" s="124"/>
      <c r="C1333" s="125"/>
      <c r="D1333" s="20"/>
      <c r="E1333" s="20"/>
      <c r="F1333" s="20"/>
      <c r="G1333" s="37"/>
      <c r="H1333" s="37"/>
      <c r="I1333" s="37"/>
      <c r="J1333" s="37"/>
      <c r="K1333" s="37"/>
      <c r="L1333" s="37"/>
      <c r="M1333" s="37"/>
      <c r="N1333" s="37"/>
      <c r="O1333" s="37"/>
      <c r="P1333" s="37"/>
      <c r="Q1333" s="37"/>
      <c r="R1333" s="37"/>
      <c r="S1333" s="37"/>
      <c r="T1333" s="37"/>
      <c r="U1333" s="37"/>
      <c r="V1333" s="37"/>
      <c r="W1333" s="37"/>
      <c r="X1333" s="37"/>
      <c r="Y1333" s="37"/>
      <c r="Z1333" s="37"/>
      <c r="AA1333" s="37"/>
      <c r="AB1333" s="37"/>
      <c r="AC1333" s="37"/>
      <c r="AD1333" s="37"/>
      <c r="AE1333" s="37"/>
      <c r="AF1333" s="37"/>
      <c r="AG1333" s="37"/>
      <c r="AH1333" s="37"/>
      <c r="AI1333" s="37"/>
      <c r="AJ1333" s="37"/>
      <c r="AK1333" s="37"/>
      <c r="AL1333" s="37"/>
      <c r="AM1333" s="37"/>
      <c r="AN1333" s="37"/>
      <c r="AO1333" s="37"/>
      <c r="AP1333" s="37"/>
      <c r="AQ1333" s="37"/>
      <c r="AR1333" s="37"/>
      <c r="AS1333" s="37"/>
      <c r="AT1333" s="37"/>
      <c r="AU1333" s="37"/>
      <c r="AV1333" s="37"/>
      <c r="AW1333" s="37"/>
      <c r="AX1333" s="37"/>
      <c r="AY1333" s="37"/>
      <c r="AZ1333" s="37"/>
      <c r="BA1333" s="37"/>
      <c r="BB1333" s="37"/>
      <c r="BC1333" s="37"/>
      <c r="BD1333" s="37"/>
      <c r="BE1333" s="37"/>
      <c r="BF1333" s="37"/>
      <c r="BG1333" s="37"/>
      <c r="BH1333" s="37"/>
      <c r="BI1333" s="37"/>
      <c r="BJ1333" s="37"/>
      <c r="BK1333" s="37"/>
      <c r="BL1333" s="37"/>
      <c r="BM1333" s="37"/>
      <c r="BN1333" s="37"/>
      <c r="BO1333" s="37"/>
      <c r="BP1333" s="37"/>
      <c r="BQ1333" s="37"/>
      <c r="BR1333" s="37"/>
      <c r="BS1333" s="37"/>
      <c r="BT1333" s="37"/>
      <c r="BU1333" s="37"/>
      <c r="BV1333" s="37"/>
      <c r="BW1333" s="37"/>
      <c r="BX1333" s="37"/>
      <c r="BY1333" s="37"/>
      <c r="BZ1333" s="37"/>
      <c r="CA1333" s="37"/>
      <c r="CB1333" s="37"/>
      <c r="CC1333" s="37"/>
      <c r="CD1333" s="37"/>
      <c r="CE1333" s="37"/>
      <c r="CF1333" s="37"/>
      <c r="CG1333" s="37"/>
      <c r="CH1333" s="37"/>
      <c r="CI1333" s="37"/>
      <c r="CJ1333" s="37"/>
      <c r="CK1333" s="37"/>
      <c r="CL1333" s="37"/>
      <c r="CM1333" s="37"/>
      <c r="CN1333" s="37"/>
      <c r="CO1333" s="37"/>
      <c r="CP1333" s="37"/>
      <c r="CQ1333" s="37"/>
      <c r="CR1333" s="37"/>
      <c r="CS1333" s="37"/>
      <c r="CT1333" s="37"/>
      <c r="CU1333" s="37"/>
      <c r="CV1333" s="37"/>
      <c r="CW1333" s="37"/>
      <c r="CX1333" s="37"/>
      <c r="CY1333" s="37"/>
      <c r="CZ1333" s="37"/>
      <c r="DA1333" s="37"/>
      <c r="DB1333" s="37"/>
      <c r="DC1333" s="37"/>
      <c r="DD1333" s="37"/>
      <c r="DE1333" s="37"/>
      <c r="DF1333" s="37"/>
      <c r="DG1333" s="37"/>
      <c r="DH1333" s="37"/>
      <c r="DI1333" s="37"/>
      <c r="DJ1333" s="37"/>
      <c r="DK1333" s="37"/>
      <c r="DL1333" s="37"/>
      <c r="DM1333" s="37"/>
      <c r="DN1333" s="37"/>
      <c r="DO1333" s="37"/>
      <c r="DP1333" s="37"/>
      <c r="DQ1333" s="37"/>
      <c r="DR1333" s="37"/>
      <c r="DS1333" s="37"/>
      <c r="DT1333" s="37"/>
      <c r="DU1333" s="37"/>
      <c r="DV1333" s="37"/>
      <c r="DW1333" s="37"/>
      <c r="DX1333" s="37"/>
      <c r="DY1333" s="37"/>
      <c r="DZ1333" s="37"/>
      <c r="EA1333" s="37"/>
      <c r="EB1333" s="37"/>
      <c r="EC1333" s="37"/>
      <c r="ED1333" s="37"/>
      <c r="EE1333" s="37"/>
      <c r="EF1333" s="37"/>
      <c r="EG1333" s="37"/>
      <c r="EH1333" s="37"/>
      <c r="EI1333" s="37"/>
      <c r="EJ1333" s="37"/>
      <c r="EK1333" s="37"/>
      <c r="EL1333" s="37"/>
      <c r="EM1333" s="37"/>
      <c r="EN1333" s="37"/>
      <c r="EO1333" s="37"/>
      <c r="EP1333" s="37"/>
      <c r="EQ1333" s="37"/>
      <c r="ER1333" s="37"/>
      <c r="ES1333" s="37"/>
      <c r="ET1333" s="37"/>
      <c r="EU1333" s="37"/>
      <c r="EV1333" s="37"/>
      <c r="EW1333" s="37"/>
      <c r="EX1333" s="37"/>
      <c r="EY1333" s="37"/>
      <c r="EZ1333" s="37"/>
      <c r="FA1333" s="37"/>
      <c r="FB1333" s="37"/>
      <c r="FC1333" s="37"/>
      <c r="FD1333" s="37"/>
      <c r="FE1333" s="37"/>
      <c r="FF1333" s="37"/>
      <c r="FG1333" s="37"/>
      <c r="FH1333" s="37"/>
      <c r="FI1333" s="37"/>
      <c r="FJ1333" s="37"/>
      <c r="FK1333" s="37"/>
      <c r="FL1333" s="37"/>
      <c r="FM1333" s="37"/>
      <c r="FN1333" s="37"/>
      <c r="FO1333" s="37"/>
      <c r="FP1333" s="37"/>
      <c r="FQ1333" s="37"/>
      <c r="FR1333" s="37"/>
      <c r="FS1333" s="37"/>
      <c r="FT1333" s="37"/>
      <c r="FU1333" s="37"/>
      <c r="FV1333" s="37"/>
      <c r="FW1333" s="37"/>
      <c r="FX1333" s="37"/>
      <c r="FY1333" s="37"/>
      <c r="FZ1333" s="37"/>
      <c r="GA1333" s="37"/>
      <c r="GB1333" s="37"/>
      <c r="GC1333" s="37"/>
      <c r="GD1333" s="37"/>
      <c r="GE1333" s="37"/>
      <c r="GF1333" s="37"/>
      <c r="GG1333" s="37"/>
      <c r="GH1333" s="37"/>
      <c r="GI1333" s="37"/>
      <c r="GJ1333" s="37"/>
      <c r="GK1333" s="37"/>
      <c r="GL1333" s="37"/>
      <c r="GM1333" s="37"/>
      <c r="GN1333" s="37"/>
      <c r="GO1333" s="37"/>
      <c r="GP1333" s="37"/>
      <c r="GQ1333" s="37"/>
      <c r="GR1333" s="37"/>
      <c r="GS1333" s="37"/>
      <c r="GT1333" s="37"/>
      <c r="GU1333" s="37"/>
      <c r="GV1333" s="37"/>
      <c r="GW1333" s="37"/>
      <c r="GX1333" s="37"/>
      <c r="GY1333" s="37"/>
      <c r="GZ1333" s="37"/>
      <c r="HA1333" s="37"/>
    </row>
    <row r="1334" spans="1:209" s="39" customFormat="1" x14ac:dyDescent="0.25">
      <c r="A1334" s="50"/>
      <c r="B1334" s="124"/>
      <c r="C1334" s="125"/>
      <c r="D1334" s="20"/>
      <c r="E1334" s="20"/>
      <c r="F1334" s="20"/>
      <c r="G1334" s="37"/>
      <c r="H1334" s="37"/>
      <c r="I1334" s="37"/>
      <c r="J1334" s="37"/>
      <c r="K1334" s="37"/>
      <c r="L1334" s="37"/>
      <c r="M1334" s="37"/>
      <c r="N1334" s="37"/>
      <c r="O1334" s="37"/>
      <c r="P1334" s="37"/>
      <c r="Q1334" s="37"/>
      <c r="R1334" s="37"/>
      <c r="S1334" s="37"/>
      <c r="T1334" s="37"/>
      <c r="U1334" s="37"/>
      <c r="V1334" s="37"/>
      <c r="W1334" s="37"/>
      <c r="X1334" s="37"/>
      <c r="Y1334" s="37"/>
      <c r="Z1334" s="37"/>
      <c r="AA1334" s="37"/>
      <c r="AB1334" s="37"/>
      <c r="AC1334" s="37"/>
      <c r="AD1334" s="37"/>
      <c r="AE1334" s="37"/>
      <c r="AF1334" s="37"/>
      <c r="AG1334" s="37"/>
      <c r="AH1334" s="37"/>
      <c r="AI1334" s="37"/>
      <c r="AJ1334" s="37"/>
      <c r="AK1334" s="37"/>
      <c r="AL1334" s="37"/>
      <c r="AM1334" s="37"/>
      <c r="AN1334" s="37"/>
      <c r="AO1334" s="37"/>
      <c r="AP1334" s="37"/>
      <c r="AQ1334" s="37"/>
      <c r="AR1334" s="37"/>
      <c r="AS1334" s="37"/>
      <c r="AT1334" s="37"/>
      <c r="AU1334" s="37"/>
      <c r="AV1334" s="37"/>
      <c r="AW1334" s="37"/>
      <c r="AX1334" s="37"/>
      <c r="AY1334" s="37"/>
      <c r="AZ1334" s="37"/>
      <c r="BA1334" s="37"/>
      <c r="BB1334" s="37"/>
      <c r="BC1334" s="37"/>
      <c r="BD1334" s="37"/>
      <c r="BE1334" s="37"/>
      <c r="BF1334" s="37"/>
      <c r="BG1334" s="37"/>
      <c r="BH1334" s="37"/>
      <c r="BI1334" s="37"/>
      <c r="BJ1334" s="37"/>
      <c r="BK1334" s="37"/>
      <c r="BL1334" s="37"/>
      <c r="BM1334" s="37"/>
      <c r="BN1334" s="37"/>
      <c r="BO1334" s="37"/>
      <c r="BP1334" s="37"/>
      <c r="BQ1334" s="37"/>
      <c r="BR1334" s="37"/>
      <c r="BS1334" s="37"/>
      <c r="BT1334" s="37"/>
      <c r="BU1334" s="37"/>
      <c r="BV1334" s="37"/>
      <c r="BW1334" s="37"/>
      <c r="BX1334" s="37"/>
      <c r="BY1334" s="37"/>
      <c r="BZ1334" s="37"/>
      <c r="CA1334" s="37"/>
      <c r="CB1334" s="37"/>
      <c r="CC1334" s="37"/>
      <c r="CD1334" s="37"/>
      <c r="CE1334" s="37"/>
      <c r="CF1334" s="37"/>
      <c r="CG1334" s="37"/>
      <c r="CH1334" s="37"/>
      <c r="CI1334" s="37"/>
      <c r="CJ1334" s="37"/>
      <c r="CK1334" s="37"/>
      <c r="CL1334" s="37"/>
      <c r="CM1334" s="37"/>
      <c r="CN1334" s="37"/>
      <c r="CO1334" s="37"/>
      <c r="CP1334" s="37"/>
      <c r="CQ1334" s="37"/>
      <c r="CR1334" s="37"/>
      <c r="CS1334" s="37"/>
      <c r="CT1334" s="37"/>
      <c r="CU1334" s="37"/>
      <c r="CV1334" s="37"/>
      <c r="CW1334" s="37"/>
      <c r="CX1334" s="37"/>
      <c r="CY1334" s="37"/>
      <c r="CZ1334" s="37"/>
      <c r="DA1334" s="37"/>
      <c r="DB1334" s="37"/>
      <c r="DC1334" s="37"/>
      <c r="DD1334" s="37"/>
      <c r="DE1334" s="37"/>
      <c r="DF1334" s="37"/>
      <c r="DG1334" s="37"/>
      <c r="DH1334" s="37"/>
      <c r="DI1334" s="37"/>
      <c r="DJ1334" s="37"/>
      <c r="DK1334" s="37"/>
      <c r="DL1334" s="37"/>
      <c r="DM1334" s="37"/>
      <c r="DN1334" s="37"/>
      <c r="DO1334" s="37"/>
      <c r="DP1334" s="37"/>
      <c r="DQ1334" s="37"/>
      <c r="DR1334" s="37"/>
      <c r="DS1334" s="37"/>
      <c r="DT1334" s="37"/>
      <c r="DU1334" s="37"/>
      <c r="DV1334" s="37"/>
      <c r="DW1334" s="37"/>
      <c r="DX1334" s="37"/>
      <c r="DY1334" s="37"/>
      <c r="DZ1334" s="37"/>
      <c r="EA1334" s="37"/>
      <c r="EB1334" s="37"/>
      <c r="EC1334" s="37"/>
      <c r="ED1334" s="37"/>
      <c r="EE1334" s="37"/>
      <c r="EF1334" s="37"/>
      <c r="EG1334" s="37"/>
      <c r="EH1334" s="37"/>
      <c r="EI1334" s="37"/>
      <c r="EJ1334" s="37"/>
      <c r="EK1334" s="37"/>
      <c r="EL1334" s="37"/>
      <c r="EM1334" s="37"/>
      <c r="EN1334" s="37"/>
      <c r="EO1334" s="37"/>
      <c r="EP1334" s="37"/>
      <c r="EQ1334" s="37"/>
      <c r="ER1334" s="37"/>
      <c r="ES1334" s="37"/>
      <c r="ET1334" s="37"/>
      <c r="EU1334" s="37"/>
      <c r="EV1334" s="37"/>
      <c r="EW1334" s="37"/>
      <c r="EX1334" s="37"/>
      <c r="EY1334" s="37"/>
      <c r="EZ1334" s="37"/>
      <c r="FA1334" s="37"/>
      <c r="FB1334" s="37"/>
      <c r="FC1334" s="37"/>
      <c r="FD1334" s="37"/>
      <c r="FE1334" s="37"/>
      <c r="FF1334" s="37"/>
      <c r="FG1334" s="37"/>
      <c r="FH1334" s="37"/>
      <c r="FI1334" s="37"/>
      <c r="FJ1334" s="37"/>
      <c r="FK1334" s="37"/>
      <c r="FL1334" s="37"/>
      <c r="FM1334" s="37"/>
      <c r="FN1334" s="37"/>
      <c r="FO1334" s="37"/>
      <c r="FP1334" s="37"/>
      <c r="FQ1334" s="37"/>
      <c r="FR1334" s="37"/>
      <c r="FS1334" s="37"/>
      <c r="FT1334" s="37"/>
      <c r="FU1334" s="37"/>
      <c r="FV1334" s="37"/>
      <c r="FW1334" s="37"/>
      <c r="FX1334" s="37"/>
      <c r="FY1334" s="37"/>
      <c r="FZ1334" s="37"/>
      <c r="GA1334" s="37"/>
      <c r="GB1334" s="37"/>
      <c r="GC1334" s="37"/>
      <c r="GD1334" s="37"/>
      <c r="GE1334" s="37"/>
      <c r="GF1334" s="37"/>
      <c r="GG1334" s="37"/>
      <c r="GH1334" s="37"/>
      <c r="GI1334" s="37"/>
      <c r="GJ1334" s="37"/>
      <c r="GK1334" s="37"/>
      <c r="GL1334" s="37"/>
      <c r="GM1334" s="37"/>
      <c r="GN1334" s="37"/>
      <c r="GO1334" s="37"/>
      <c r="GP1334" s="37"/>
      <c r="GQ1334" s="37"/>
      <c r="GR1334" s="37"/>
      <c r="GS1334" s="37"/>
      <c r="GT1334" s="37"/>
      <c r="GU1334" s="37"/>
      <c r="GV1334" s="37"/>
      <c r="GW1334" s="37"/>
      <c r="GX1334" s="37"/>
      <c r="GY1334" s="37"/>
      <c r="GZ1334" s="37"/>
      <c r="HA1334" s="37"/>
    </row>
    <row r="1335" spans="1:209" s="39" customFormat="1" x14ac:dyDescent="0.25">
      <c r="A1335" s="50"/>
      <c r="B1335" s="124"/>
      <c r="C1335" s="125"/>
      <c r="D1335" s="20"/>
      <c r="E1335" s="20"/>
      <c r="F1335" s="20"/>
      <c r="G1335" s="37"/>
      <c r="H1335" s="37"/>
      <c r="I1335" s="37"/>
      <c r="J1335" s="37"/>
      <c r="K1335" s="37"/>
      <c r="L1335" s="37"/>
      <c r="M1335" s="37"/>
      <c r="N1335" s="37"/>
      <c r="O1335" s="37"/>
      <c r="P1335" s="37"/>
      <c r="Q1335" s="37"/>
      <c r="R1335" s="37"/>
      <c r="S1335" s="37"/>
      <c r="T1335" s="37"/>
      <c r="U1335" s="37"/>
      <c r="V1335" s="37"/>
      <c r="W1335" s="37"/>
      <c r="X1335" s="37"/>
      <c r="Y1335" s="37"/>
      <c r="Z1335" s="37"/>
      <c r="AA1335" s="37"/>
      <c r="AB1335" s="37"/>
      <c r="AC1335" s="37"/>
      <c r="AD1335" s="37"/>
      <c r="AE1335" s="37"/>
      <c r="AF1335" s="37"/>
      <c r="AG1335" s="37"/>
      <c r="AH1335" s="37"/>
      <c r="AI1335" s="37"/>
      <c r="AJ1335" s="37"/>
      <c r="AK1335" s="37"/>
      <c r="AL1335" s="37"/>
      <c r="AM1335" s="37"/>
      <c r="AN1335" s="37"/>
      <c r="AO1335" s="37"/>
      <c r="AP1335" s="37"/>
      <c r="AQ1335" s="37"/>
      <c r="AR1335" s="37"/>
      <c r="AS1335" s="37"/>
      <c r="AT1335" s="37"/>
      <c r="AU1335" s="37"/>
      <c r="AV1335" s="37"/>
      <c r="AW1335" s="37"/>
      <c r="AX1335" s="37"/>
      <c r="AY1335" s="37"/>
      <c r="AZ1335" s="37"/>
      <c r="BA1335" s="37"/>
      <c r="BB1335" s="37"/>
      <c r="BC1335" s="37"/>
      <c r="BD1335" s="37"/>
      <c r="BE1335" s="37"/>
      <c r="BF1335" s="37"/>
      <c r="BG1335" s="37"/>
      <c r="BH1335" s="37"/>
      <c r="BI1335" s="37"/>
      <c r="BJ1335" s="37"/>
      <c r="BK1335" s="37"/>
      <c r="BL1335" s="37"/>
      <c r="BM1335" s="37"/>
      <c r="BN1335" s="37"/>
      <c r="BO1335" s="37"/>
      <c r="BP1335" s="37"/>
      <c r="BQ1335" s="37"/>
      <c r="BR1335" s="37"/>
      <c r="BS1335" s="37"/>
      <c r="BT1335" s="37"/>
      <c r="BU1335" s="37"/>
      <c r="BV1335" s="37"/>
      <c r="BW1335" s="37"/>
      <c r="BX1335" s="37"/>
      <c r="BY1335" s="37"/>
      <c r="BZ1335" s="37"/>
      <c r="CA1335" s="37"/>
      <c r="CB1335" s="37"/>
      <c r="CC1335" s="37"/>
      <c r="CD1335" s="37"/>
      <c r="CE1335" s="37"/>
      <c r="CF1335" s="37"/>
      <c r="CG1335" s="37"/>
      <c r="CH1335" s="37"/>
      <c r="CI1335" s="37"/>
      <c r="CJ1335" s="37"/>
      <c r="CK1335" s="37"/>
      <c r="CL1335" s="37"/>
      <c r="CM1335" s="37"/>
      <c r="CN1335" s="37"/>
      <c r="CO1335" s="37"/>
      <c r="CP1335" s="37"/>
      <c r="CQ1335" s="37"/>
      <c r="CR1335" s="37"/>
      <c r="CS1335" s="37"/>
      <c r="CT1335" s="37"/>
      <c r="CU1335" s="37"/>
      <c r="CV1335" s="37"/>
      <c r="CW1335" s="37"/>
      <c r="CX1335" s="37"/>
      <c r="CY1335" s="37"/>
      <c r="CZ1335" s="37"/>
      <c r="DA1335" s="37"/>
      <c r="DB1335" s="37"/>
      <c r="DC1335" s="37"/>
      <c r="DD1335" s="37"/>
      <c r="DE1335" s="37"/>
      <c r="DF1335" s="37"/>
      <c r="DG1335" s="37"/>
      <c r="DH1335" s="37"/>
      <c r="DI1335" s="37"/>
      <c r="DJ1335" s="37"/>
      <c r="DK1335" s="37"/>
      <c r="DL1335" s="37"/>
      <c r="DM1335" s="37"/>
      <c r="DN1335" s="37"/>
      <c r="DO1335" s="37"/>
      <c r="DP1335" s="37"/>
      <c r="DQ1335" s="37"/>
      <c r="DR1335" s="37"/>
      <c r="DS1335" s="37"/>
      <c r="DT1335" s="37"/>
      <c r="DU1335" s="37"/>
      <c r="DV1335" s="37"/>
      <c r="DW1335" s="37"/>
      <c r="DX1335" s="37"/>
      <c r="DY1335" s="37"/>
      <c r="DZ1335" s="37"/>
      <c r="EA1335" s="37"/>
      <c r="EB1335" s="37"/>
      <c r="EC1335" s="37"/>
      <c r="ED1335" s="37"/>
      <c r="EE1335" s="37"/>
      <c r="EF1335" s="37"/>
      <c r="EG1335" s="37"/>
      <c r="EH1335" s="37"/>
      <c r="EI1335" s="37"/>
      <c r="EJ1335" s="37"/>
      <c r="EK1335" s="37"/>
      <c r="EL1335" s="37"/>
      <c r="EM1335" s="37"/>
      <c r="EN1335" s="37"/>
      <c r="EO1335" s="37"/>
      <c r="EP1335" s="37"/>
      <c r="EQ1335" s="37"/>
      <c r="ER1335" s="37"/>
      <c r="ES1335" s="37"/>
      <c r="ET1335" s="37"/>
      <c r="EU1335" s="37"/>
      <c r="EV1335" s="37"/>
      <c r="EW1335" s="37"/>
      <c r="EX1335" s="37"/>
      <c r="EY1335" s="37"/>
      <c r="EZ1335" s="37"/>
      <c r="FA1335" s="37"/>
      <c r="FB1335" s="37"/>
      <c r="FC1335" s="37"/>
      <c r="FD1335" s="37"/>
      <c r="FE1335" s="37"/>
      <c r="FF1335" s="37"/>
      <c r="FG1335" s="37"/>
      <c r="FH1335" s="37"/>
      <c r="FI1335" s="37"/>
      <c r="FJ1335" s="37"/>
      <c r="FK1335" s="37"/>
      <c r="FL1335" s="37"/>
      <c r="FM1335" s="37"/>
      <c r="FN1335" s="37"/>
      <c r="FO1335" s="37"/>
      <c r="FP1335" s="37"/>
      <c r="FQ1335" s="37"/>
      <c r="FR1335" s="37"/>
      <c r="FS1335" s="37"/>
      <c r="FT1335" s="37"/>
      <c r="FU1335" s="37"/>
      <c r="FV1335" s="37"/>
      <c r="FW1335" s="37"/>
      <c r="FX1335" s="37"/>
      <c r="FY1335" s="37"/>
      <c r="FZ1335" s="37"/>
      <c r="GA1335" s="37"/>
      <c r="GB1335" s="37"/>
      <c r="GC1335" s="37"/>
      <c r="GD1335" s="37"/>
      <c r="GE1335" s="37"/>
      <c r="GF1335" s="37"/>
      <c r="GG1335" s="37"/>
      <c r="GH1335" s="37"/>
      <c r="GI1335" s="37"/>
      <c r="GJ1335" s="37"/>
      <c r="GK1335" s="37"/>
      <c r="GL1335" s="37"/>
      <c r="GM1335" s="37"/>
      <c r="GN1335" s="37"/>
      <c r="GO1335" s="37"/>
      <c r="GP1335" s="37"/>
      <c r="GQ1335" s="37"/>
      <c r="GR1335" s="37"/>
      <c r="GS1335" s="37"/>
      <c r="GT1335" s="37"/>
      <c r="GU1335" s="37"/>
      <c r="GV1335" s="37"/>
      <c r="GW1335" s="37"/>
      <c r="GX1335" s="37"/>
      <c r="GY1335" s="37"/>
      <c r="GZ1335" s="37"/>
      <c r="HA1335" s="37"/>
    </row>
    <row r="1336" spans="1:209" s="39" customFormat="1" x14ac:dyDescent="0.25">
      <c r="A1336" s="50"/>
      <c r="B1336" s="124"/>
      <c r="C1336" s="125"/>
      <c r="D1336" s="20"/>
      <c r="E1336" s="20"/>
      <c r="F1336" s="20"/>
      <c r="G1336" s="37"/>
      <c r="H1336" s="37"/>
      <c r="I1336" s="37"/>
      <c r="J1336" s="37"/>
      <c r="K1336" s="37"/>
      <c r="L1336" s="37"/>
      <c r="M1336" s="37"/>
      <c r="N1336" s="37"/>
      <c r="O1336" s="37"/>
      <c r="P1336" s="37"/>
      <c r="Q1336" s="37"/>
      <c r="R1336" s="37"/>
      <c r="S1336" s="37"/>
      <c r="T1336" s="37"/>
      <c r="U1336" s="37"/>
      <c r="V1336" s="37"/>
      <c r="W1336" s="37"/>
      <c r="X1336" s="37"/>
      <c r="Y1336" s="37"/>
      <c r="Z1336" s="37"/>
      <c r="AA1336" s="37"/>
      <c r="AB1336" s="37"/>
      <c r="AC1336" s="37"/>
      <c r="AD1336" s="37"/>
      <c r="AE1336" s="37"/>
      <c r="AF1336" s="37"/>
      <c r="AG1336" s="37"/>
      <c r="AH1336" s="37"/>
      <c r="AI1336" s="37"/>
      <c r="AJ1336" s="37"/>
      <c r="AK1336" s="37"/>
      <c r="AL1336" s="37"/>
      <c r="AM1336" s="37"/>
      <c r="AN1336" s="37"/>
      <c r="AO1336" s="37"/>
      <c r="AP1336" s="37"/>
      <c r="AQ1336" s="37"/>
      <c r="AR1336" s="37"/>
      <c r="AS1336" s="37"/>
      <c r="AT1336" s="37"/>
      <c r="AU1336" s="37"/>
      <c r="AV1336" s="37"/>
      <c r="AW1336" s="37"/>
      <c r="AX1336" s="37"/>
      <c r="AY1336" s="37"/>
      <c r="AZ1336" s="37"/>
      <c r="BA1336" s="37"/>
      <c r="BB1336" s="37"/>
      <c r="BC1336" s="37"/>
      <c r="BD1336" s="37"/>
      <c r="BE1336" s="37"/>
      <c r="BF1336" s="37"/>
      <c r="BG1336" s="37"/>
      <c r="BH1336" s="37"/>
      <c r="BI1336" s="37"/>
      <c r="BJ1336" s="37"/>
      <c r="BK1336" s="37"/>
      <c r="BL1336" s="37"/>
      <c r="BM1336" s="37"/>
      <c r="BN1336" s="37"/>
      <c r="BO1336" s="37"/>
      <c r="BP1336" s="37"/>
      <c r="BQ1336" s="37"/>
      <c r="BR1336" s="37"/>
      <c r="BS1336" s="37"/>
      <c r="BT1336" s="37"/>
      <c r="BU1336" s="37"/>
      <c r="BV1336" s="37"/>
      <c r="BW1336" s="37"/>
      <c r="BX1336" s="37"/>
      <c r="BY1336" s="37"/>
      <c r="BZ1336" s="37"/>
      <c r="CA1336" s="37"/>
      <c r="CB1336" s="37"/>
      <c r="CC1336" s="37"/>
      <c r="CD1336" s="37"/>
      <c r="CE1336" s="37"/>
      <c r="CF1336" s="37"/>
      <c r="CG1336" s="37"/>
      <c r="CH1336" s="37"/>
      <c r="CI1336" s="37"/>
      <c r="CJ1336" s="37"/>
      <c r="CK1336" s="37"/>
      <c r="CL1336" s="37"/>
      <c r="CM1336" s="37"/>
      <c r="CN1336" s="37"/>
      <c r="CO1336" s="37"/>
      <c r="CP1336" s="37"/>
      <c r="CQ1336" s="37"/>
      <c r="CR1336" s="37"/>
      <c r="CS1336" s="37"/>
      <c r="CT1336" s="37"/>
      <c r="CU1336" s="37"/>
      <c r="CV1336" s="37"/>
      <c r="CW1336" s="37"/>
      <c r="CX1336" s="37"/>
      <c r="CY1336" s="37"/>
      <c r="CZ1336" s="37"/>
      <c r="DA1336" s="37"/>
      <c r="DB1336" s="37"/>
      <c r="DC1336" s="37"/>
      <c r="DD1336" s="37"/>
      <c r="DE1336" s="37"/>
      <c r="DF1336" s="37"/>
      <c r="DG1336" s="37"/>
      <c r="DH1336" s="37"/>
      <c r="DI1336" s="37"/>
      <c r="DJ1336" s="37"/>
      <c r="DK1336" s="37"/>
      <c r="DL1336" s="37"/>
      <c r="DM1336" s="37"/>
      <c r="DN1336" s="37"/>
      <c r="DO1336" s="37"/>
      <c r="DP1336" s="37"/>
      <c r="DQ1336" s="37"/>
      <c r="DR1336" s="37"/>
      <c r="DS1336" s="37"/>
      <c r="DT1336" s="37"/>
      <c r="DU1336" s="37"/>
      <c r="DV1336" s="37"/>
      <c r="DW1336" s="37"/>
      <c r="DX1336" s="37"/>
      <c r="DY1336" s="37"/>
      <c r="DZ1336" s="37"/>
      <c r="EA1336" s="37"/>
      <c r="EB1336" s="37"/>
      <c r="EC1336" s="37"/>
      <c r="ED1336" s="37"/>
      <c r="EE1336" s="37"/>
      <c r="EF1336" s="37"/>
      <c r="EG1336" s="37"/>
      <c r="EH1336" s="37"/>
      <c r="EI1336" s="37"/>
      <c r="EJ1336" s="37"/>
      <c r="EK1336" s="37"/>
      <c r="EL1336" s="37"/>
      <c r="EM1336" s="37"/>
      <c r="EN1336" s="37"/>
      <c r="EO1336" s="37"/>
      <c r="EP1336" s="37"/>
      <c r="EQ1336" s="37"/>
      <c r="ER1336" s="37"/>
      <c r="ES1336" s="37"/>
      <c r="ET1336" s="37"/>
      <c r="EU1336" s="37"/>
      <c r="EV1336" s="37"/>
      <c r="EW1336" s="37"/>
      <c r="EX1336" s="37"/>
      <c r="EY1336" s="37"/>
      <c r="EZ1336" s="37"/>
      <c r="FA1336" s="37"/>
      <c r="FB1336" s="37"/>
      <c r="FC1336" s="37"/>
      <c r="FD1336" s="37"/>
      <c r="FE1336" s="37"/>
      <c r="FF1336" s="37"/>
      <c r="FG1336" s="37"/>
      <c r="FH1336" s="37"/>
      <c r="FI1336" s="37"/>
      <c r="FJ1336" s="37"/>
      <c r="FK1336" s="37"/>
      <c r="FL1336" s="37"/>
      <c r="FM1336" s="37"/>
      <c r="FN1336" s="37"/>
      <c r="FO1336" s="37"/>
      <c r="FP1336" s="37"/>
      <c r="FQ1336" s="37"/>
      <c r="FR1336" s="37"/>
      <c r="FS1336" s="37"/>
      <c r="FT1336" s="37"/>
      <c r="FU1336" s="37"/>
      <c r="FV1336" s="37"/>
      <c r="FW1336" s="37"/>
      <c r="FX1336" s="37"/>
      <c r="FY1336" s="37"/>
      <c r="FZ1336" s="37"/>
      <c r="GA1336" s="37"/>
      <c r="GB1336" s="37"/>
      <c r="GC1336" s="37"/>
      <c r="GD1336" s="37"/>
      <c r="GE1336" s="37"/>
      <c r="GF1336" s="37"/>
      <c r="GG1336" s="37"/>
      <c r="GH1336" s="37"/>
      <c r="GI1336" s="37"/>
      <c r="GJ1336" s="37"/>
      <c r="GK1336" s="37"/>
      <c r="GL1336" s="37"/>
      <c r="GM1336" s="37"/>
      <c r="GN1336" s="37"/>
      <c r="GO1336" s="37"/>
      <c r="GP1336" s="37"/>
      <c r="GQ1336" s="37"/>
      <c r="GR1336" s="37"/>
      <c r="GS1336" s="37"/>
      <c r="GT1336" s="37"/>
      <c r="GU1336" s="37"/>
      <c r="GV1336" s="37"/>
      <c r="GW1336" s="37"/>
      <c r="GX1336" s="37"/>
      <c r="GY1336" s="37"/>
      <c r="GZ1336" s="37"/>
      <c r="HA1336" s="37"/>
    </row>
    <row r="1337" spans="1:209" s="39" customFormat="1" x14ac:dyDescent="0.25">
      <c r="A1337" s="50"/>
      <c r="B1337" s="124"/>
      <c r="C1337" s="125"/>
      <c r="D1337" s="20"/>
      <c r="E1337" s="20"/>
      <c r="F1337" s="20"/>
      <c r="G1337" s="37"/>
      <c r="H1337" s="37"/>
      <c r="I1337" s="37"/>
      <c r="J1337" s="37"/>
      <c r="K1337" s="37"/>
      <c r="L1337" s="37"/>
      <c r="M1337" s="37"/>
      <c r="N1337" s="37"/>
      <c r="O1337" s="37"/>
      <c r="P1337" s="37"/>
      <c r="Q1337" s="37"/>
      <c r="R1337" s="37"/>
      <c r="S1337" s="37"/>
      <c r="T1337" s="37"/>
      <c r="U1337" s="37"/>
      <c r="V1337" s="37"/>
      <c r="W1337" s="37"/>
      <c r="X1337" s="37"/>
      <c r="Y1337" s="37"/>
      <c r="Z1337" s="37"/>
      <c r="AA1337" s="37"/>
      <c r="AB1337" s="37"/>
      <c r="AC1337" s="37"/>
      <c r="AD1337" s="37"/>
      <c r="AE1337" s="37"/>
      <c r="AF1337" s="37"/>
      <c r="AG1337" s="37"/>
      <c r="AH1337" s="37"/>
      <c r="AI1337" s="37"/>
      <c r="AJ1337" s="37"/>
      <c r="AK1337" s="37"/>
      <c r="AL1337" s="37"/>
      <c r="AM1337" s="37"/>
      <c r="AN1337" s="37"/>
      <c r="AO1337" s="37"/>
      <c r="AP1337" s="37"/>
      <c r="AQ1337" s="37"/>
      <c r="AR1337" s="37"/>
      <c r="AS1337" s="37"/>
      <c r="AT1337" s="37"/>
      <c r="AU1337" s="37"/>
      <c r="AV1337" s="37"/>
      <c r="AW1337" s="37"/>
      <c r="AX1337" s="37"/>
      <c r="AY1337" s="37"/>
      <c r="AZ1337" s="37"/>
      <c r="BA1337" s="37"/>
      <c r="BB1337" s="37"/>
      <c r="BC1337" s="37"/>
      <c r="BD1337" s="37"/>
      <c r="BE1337" s="37"/>
      <c r="BF1337" s="37"/>
      <c r="BG1337" s="37"/>
      <c r="BH1337" s="37"/>
      <c r="BI1337" s="37"/>
      <c r="BJ1337" s="37"/>
      <c r="BK1337" s="37"/>
      <c r="BL1337" s="37"/>
      <c r="BM1337" s="37"/>
      <c r="BN1337" s="37"/>
      <c r="BO1337" s="37"/>
      <c r="BP1337" s="37"/>
      <c r="BQ1337" s="37"/>
      <c r="BR1337" s="37"/>
      <c r="BS1337" s="37"/>
      <c r="BT1337" s="37"/>
      <c r="BU1337" s="37"/>
      <c r="BV1337" s="37"/>
      <c r="BW1337" s="37"/>
      <c r="BX1337" s="37"/>
      <c r="BY1337" s="37"/>
      <c r="BZ1337" s="37"/>
      <c r="CA1337" s="37"/>
      <c r="CB1337" s="37"/>
      <c r="CC1337" s="37"/>
      <c r="CD1337" s="37"/>
      <c r="CE1337" s="37"/>
      <c r="CF1337" s="37"/>
      <c r="CG1337" s="37"/>
      <c r="CH1337" s="37"/>
      <c r="CI1337" s="37"/>
      <c r="CJ1337" s="37"/>
      <c r="CK1337" s="37"/>
      <c r="CL1337" s="37"/>
      <c r="CM1337" s="37"/>
      <c r="CN1337" s="37"/>
      <c r="CO1337" s="37"/>
      <c r="CP1337" s="37"/>
      <c r="CQ1337" s="37"/>
      <c r="CR1337" s="37"/>
      <c r="CS1337" s="37"/>
      <c r="CT1337" s="37"/>
      <c r="CU1337" s="37"/>
      <c r="CV1337" s="37"/>
      <c r="CW1337" s="37"/>
      <c r="CX1337" s="37"/>
      <c r="CY1337" s="37"/>
      <c r="CZ1337" s="37"/>
      <c r="DA1337" s="37"/>
      <c r="DB1337" s="37"/>
      <c r="DC1337" s="37"/>
      <c r="DD1337" s="37"/>
      <c r="DE1337" s="37"/>
      <c r="DF1337" s="37"/>
      <c r="DG1337" s="37"/>
      <c r="DH1337" s="37"/>
      <c r="DI1337" s="37"/>
      <c r="DJ1337" s="37"/>
      <c r="DK1337" s="37"/>
      <c r="DL1337" s="37"/>
      <c r="DM1337" s="37"/>
      <c r="DN1337" s="37"/>
      <c r="DO1337" s="37"/>
      <c r="DP1337" s="37"/>
      <c r="DQ1337" s="37"/>
      <c r="DR1337" s="37"/>
      <c r="DS1337" s="37"/>
      <c r="DT1337" s="37"/>
      <c r="DU1337" s="37"/>
      <c r="DV1337" s="37"/>
      <c r="DW1337" s="37"/>
      <c r="DX1337" s="37"/>
      <c r="DY1337" s="37"/>
      <c r="DZ1337" s="37"/>
      <c r="EA1337" s="37"/>
      <c r="EB1337" s="37"/>
      <c r="EC1337" s="37"/>
      <c r="ED1337" s="37"/>
      <c r="EE1337" s="37"/>
      <c r="EF1337" s="37"/>
      <c r="EG1337" s="37"/>
      <c r="EH1337" s="37"/>
      <c r="EI1337" s="37"/>
      <c r="EJ1337" s="37"/>
      <c r="EK1337" s="37"/>
      <c r="EL1337" s="37"/>
      <c r="EM1337" s="37"/>
      <c r="EN1337" s="37"/>
      <c r="EO1337" s="37"/>
      <c r="EP1337" s="37"/>
      <c r="EQ1337" s="37"/>
      <c r="ER1337" s="37"/>
      <c r="ES1337" s="37"/>
      <c r="ET1337" s="37"/>
      <c r="EU1337" s="37"/>
      <c r="EV1337" s="37"/>
      <c r="EW1337" s="37"/>
      <c r="EX1337" s="37"/>
      <c r="EY1337" s="37"/>
      <c r="EZ1337" s="37"/>
      <c r="FA1337" s="37"/>
      <c r="FB1337" s="37"/>
      <c r="FC1337" s="37"/>
      <c r="FD1337" s="37"/>
      <c r="FE1337" s="37"/>
      <c r="FF1337" s="37"/>
      <c r="FG1337" s="37"/>
      <c r="FH1337" s="37"/>
      <c r="FI1337" s="37"/>
      <c r="FJ1337" s="37"/>
      <c r="FK1337" s="37"/>
      <c r="FL1337" s="37"/>
      <c r="FM1337" s="37"/>
      <c r="FN1337" s="37"/>
      <c r="FO1337" s="37"/>
      <c r="FP1337" s="37"/>
      <c r="FQ1337" s="37"/>
      <c r="FR1337" s="37"/>
      <c r="FS1337" s="37"/>
      <c r="FT1337" s="37"/>
      <c r="FU1337" s="37"/>
      <c r="FV1337" s="37"/>
      <c r="FW1337" s="37"/>
      <c r="FX1337" s="37"/>
      <c r="FY1337" s="37"/>
      <c r="FZ1337" s="37"/>
      <c r="GA1337" s="37"/>
      <c r="GB1337" s="37"/>
      <c r="GC1337" s="37"/>
      <c r="GD1337" s="37"/>
      <c r="GE1337" s="37"/>
      <c r="GF1337" s="37"/>
      <c r="GG1337" s="37"/>
      <c r="GH1337" s="37"/>
      <c r="GI1337" s="37"/>
      <c r="GJ1337" s="37"/>
      <c r="GK1337" s="37"/>
      <c r="GL1337" s="37"/>
      <c r="GM1337" s="37"/>
      <c r="GN1337" s="37"/>
      <c r="GO1337" s="37"/>
      <c r="GP1337" s="37"/>
      <c r="GQ1337" s="37"/>
      <c r="GR1337" s="37"/>
      <c r="GS1337" s="37"/>
      <c r="GT1337" s="37"/>
      <c r="GU1337" s="37"/>
      <c r="GV1337" s="37"/>
      <c r="GW1337" s="37"/>
      <c r="GX1337" s="37"/>
      <c r="GY1337" s="37"/>
      <c r="GZ1337" s="37"/>
      <c r="HA1337" s="37"/>
    </row>
    <row r="1338" spans="1:209" s="39" customFormat="1" x14ac:dyDescent="0.25">
      <c r="A1338" s="50"/>
      <c r="B1338" s="124"/>
      <c r="C1338" s="125"/>
      <c r="D1338" s="20"/>
      <c r="E1338" s="20"/>
      <c r="F1338" s="20"/>
      <c r="G1338" s="37"/>
      <c r="H1338" s="37"/>
      <c r="I1338" s="37"/>
      <c r="J1338" s="37"/>
      <c r="K1338" s="37"/>
      <c r="L1338" s="37"/>
      <c r="M1338" s="37"/>
      <c r="N1338" s="37"/>
      <c r="O1338" s="37"/>
      <c r="P1338" s="37"/>
      <c r="Q1338" s="37"/>
      <c r="R1338" s="37"/>
      <c r="S1338" s="37"/>
      <c r="T1338" s="37"/>
      <c r="U1338" s="37"/>
      <c r="V1338" s="37"/>
      <c r="W1338" s="37"/>
      <c r="X1338" s="37"/>
      <c r="Y1338" s="37"/>
      <c r="Z1338" s="37"/>
      <c r="AA1338" s="37"/>
      <c r="AB1338" s="37"/>
      <c r="AC1338" s="37"/>
      <c r="AD1338" s="37"/>
      <c r="AE1338" s="37"/>
      <c r="AF1338" s="37"/>
      <c r="AG1338" s="37"/>
      <c r="AH1338" s="37"/>
      <c r="AI1338" s="37"/>
      <c r="AJ1338" s="37"/>
      <c r="AK1338" s="37"/>
      <c r="AL1338" s="37"/>
      <c r="AM1338" s="37"/>
      <c r="AN1338" s="37"/>
      <c r="AO1338" s="37"/>
      <c r="AP1338" s="37"/>
      <c r="AQ1338" s="37"/>
      <c r="AR1338" s="37"/>
      <c r="AS1338" s="37"/>
      <c r="AT1338" s="37"/>
      <c r="AU1338" s="37"/>
      <c r="AV1338" s="37"/>
      <c r="AW1338" s="37"/>
      <c r="AX1338" s="37"/>
      <c r="AY1338" s="37"/>
      <c r="AZ1338" s="37"/>
      <c r="BA1338" s="37"/>
      <c r="BB1338" s="37"/>
      <c r="BC1338" s="37"/>
      <c r="BD1338" s="37"/>
      <c r="BE1338" s="37"/>
      <c r="BF1338" s="37"/>
      <c r="BG1338" s="37"/>
      <c r="BH1338" s="37"/>
      <c r="BI1338" s="37"/>
      <c r="BJ1338" s="37"/>
      <c r="BK1338" s="37"/>
      <c r="BL1338" s="37"/>
      <c r="BM1338" s="37"/>
      <c r="BN1338" s="37"/>
      <c r="BO1338" s="37"/>
      <c r="BP1338" s="37"/>
      <c r="BQ1338" s="37"/>
      <c r="BR1338" s="37"/>
      <c r="BS1338" s="37"/>
      <c r="BT1338" s="37"/>
      <c r="BU1338" s="37"/>
      <c r="BV1338" s="37"/>
      <c r="BW1338" s="37"/>
      <c r="BX1338" s="37"/>
      <c r="BY1338" s="37"/>
      <c r="BZ1338" s="37"/>
      <c r="CA1338" s="37"/>
      <c r="CB1338" s="37"/>
      <c r="CC1338" s="37"/>
      <c r="CD1338" s="37"/>
      <c r="CE1338" s="37"/>
      <c r="CF1338" s="37"/>
      <c r="CG1338" s="37"/>
      <c r="CH1338" s="37"/>
      <c r="CI1338" s="37"/>
      <c r="CJ1338" s="37"/>
      <c r="CK1338" s="37"/>
      <c r="CL1338" s="37"/>
      <c r="CM1338" s="37"/>
      <c r="CN1338" s="37"/>
      <c r="CO1338" s="37"/>
      <c r="CP1338" s="37"/>
      <c r="CQ1338" s="37"/>
      <c r="CR1338" s="37"/>
      <c r="CS1338" s="37"/>
      <c r="CT1338" s="37"/>
      <c r="CU1338" s="37"/>
      <c r="CV1338" s="37"/>
      <c r="CW1338" s="37"/>
      <c r="CX1338" s="37"/>
      <c r="CY1338" s="37"/>
      <c r="CZ1338" s="37"/>
      <c r="DA1338" s="37"/>
      <c r="DB1338" s="37"/>
      <c r="DC1338" s="37"/>
      <c r="DD1338" s="37"/>
      <c r="DE1338" s="37"/>
      <c r="DF1338" s="37"/>
      <c r="DG1338" s="37"/>
      <c r="DH1338" s="37"/>
      <c r="DI1338" s="37"/>
      <c r="DJ1338" s="37"/>
      <c r="DK1338" s="37"/>
      <c r="DL1338" s="37"/>
      <c r="DM1338" s="37"/>
      <c r="DN1338" s="37"/>
      <c r="DO1338" s="37"/>
      <c r="DP1338" s="37"/>
      <c r="DQ1338" s="37"/>
      <c r="DR1338" s="37"/>
      <c r="DS1338" s="37"/>
      <c r="DT1338" s="37"/>
      <c r="DU1338" s="37"/>
      <c r="DV1338" s="37"/>
      <c r="DW1338" s="37"/>
      <c r="DX1338" s="37"/>
      <c r="DY1338" s="37"/>
      <c r="DZ1338" s="37"/>
      <c r="EA1338" s="37"/>
      <c r="EB1338" s="37"/>
      <c r="EC1338" s="37"/>
      <c r="ED1338" s="37"/>
      <c r="EE1338" s="37"/>
      <c r="EF1338" s="37"/>
      <c r="EG1338" s="37"/>
      <c r="EH1338" s="37"/>
      <c r="EI1338" s="37"/>
      <c r="EJ1338" s="37"/>
      <c r="EK1338" s="37"/>
      <c r="EL1338" s="37"/>
      <c r="EM1338" s="37"/>
      <c r="EN1338" s="37"/>
      <c r="EO1338" s="37"/>
      <c r="EP1338" s="37"/>
      <c r="EQ1338" s="37"/>
      <c r="ER1338" s="37"/>
      <c r="ES1338" s="37"/>
      <c r="ET1338" s="37"/>
      <c r="EU1338" s="37"/>
      <c r="EV1338" s="37"/>
      <c r="EW1338" s="37"/>
      <c r="EX1338" s="37"/>
      <c r="EY1338" s="37"/>
      <c r="EZ1338" s="37"/>
      <c r="FA1338" s="37"/>
      <c r="FB1338" s="37"/>
      <c r="FC1338" s="37"/>
      <c r="FD1338" s="37"/>
      <c r="FE1338" s="37"/>
      <c r="FF1338" s="37"/>
      <c r="FG1338" s="37"/>
      <c r="FH1338" s="37"/>
      <c r="FI1338" s="37"/>
      <c r="FJ1338" s="37"/>
      <c r="FK1338" s="37"/>
      <c r="FL1338" s="37"/>
      <c r="FM1338" s="37"/>
      <c r="FN1338" s="37"/>
      <c r="FO1338" s="37"/>
      <c r="FP1338" s="37"/>
      <c r="FQ1338" s="37"/>
      <c r="FR1338" s="37"/>
      <c r="FS1338" s="37"/>
      <c r="FT1338" s="37"/>
      <c r="FU1338" s="37"/>
      <c r="FV1338" s="37"/>
      <c r="FW1338" s="37"/>
      <c r="FX1338" s="37"/>
      <c r="FY1338" s="37"/>
      <c r="FZ1338" s="37"/>
      <c r="GA1338" s="37"/>
      <c r="GB1338" s="37"/>
      <c r="GC1338" s="37"/>
      <c r="GD1338" s="37"/>
      <c r="GE1338" s="37"/>
      <c r="GF1338" s="37"/>
      <c r="GG1338" s="37"/>
      <c r="GH1338" s="37"/>
      <c r="GI1338" s="37"/>
      <c r="GJ1338" s="37"/>
      <c r="GK1338" s="37"/>
      <c r="GL1338" s="37"/>
      <c r="GM1338" s="37"/>
      <c r="GN1338" s="37"/>
      <c r="GO1338" s="37"/>
      <c r="GP1338" s="37"/>
      <c r="GQ1338" s="37"/>
      <c r="GR1338" s="37"/>
      <c r="GS1338" s="37"/>
      <c r="GT1338" s="37"/>
      <c r="GU1338" s="37"/>
      <c r="GV1338" s="37"/>
      <c r="GW1338" s="37"/>
      <c r="GX1338" s="37"/>
      <c r="GY1338" s="37"/>
      <c r="GZ1338" s="37"/>
      <c r="HA1338" s="37"/>
    </row>
    <row r="1339" spans="1:209" s="39" customFormat="1" x14ac:dyDescent="0.25">
      <c r="A1339" s="50"/>
      <c r="B1339" s="124"/>
      <c r="C1339" s="125"/>
      <c r="D1339" s="20"/>
      <c r="E1339" s="20"/>
      <c r="F1339" s="20"/>
      <c r="G1339" s="37"/>
      <c r="H1339" s="37"/>
      <c r="I1339" s="37"/>
      <c r="J1339" s="37"/>
      <c r="K1339" s="37"/>
      <c r="L1339" s="37"/>
      <c r="M1339" s="37"/>
      <c r="N1339" s="37"/>
      <c r="O1339" s="37"/>
      <c r="P1339" s="37"/>
      <c r="Q1339" s="37"/>
      <c r="R1339" s="37"/>
      <c r="S1339" s="37"/>
      <c r="T1339" s="37"/>
      <c r="U1339" s="37"/>
      <c r="V1339" s="37"/>
      <c r="W1339" s="37"/>
      <c r="X1339" s="37"/>
      <c r="Y1339" s="37"/>
      <c r="Z1339" s="37"/>
      <c r="AA1339" s="37"/>
      <c r="AB1339" s="37"/>
      <c r="AC1339" s="37"/>
      <c r="AD1339" s="37"/>
      <c r="AE1339" s="37"/>
      <c r="AF1339" s="37"/>
      <c r="AG1339" s="37"/>
      <c r="AH1339" s="37"/>
      <c r="AI1339" s="37"/>
      <c r="AJ1339" s="37"/>
      <c r="AK1339" s="37"/>
      <c r="AL1339" s="37"/>
      <c r="AM1339" s="37"/>
      <c r="AN1339" s="37"/>
      <c r="AO1339" s="37"/>
      <c r="AP1339" s="37"/>
      <c r="AQ1339" s="37"/>
      <c r="AR1339" s="37"/>
      <c r="AS1339" s="37"/>
      <c r="AT1339" s="37"/>
      <c r="AU1339" s="37"/>
      <c r="AV1339" s="37"/>
      <c r="AW1339" s="37"/>
      <c r="AX1339" s="37"/>
      <c r="AY1339" s="37"/>
      <c r="AZ1339" s="37"/>
      <c r="BA1339" s="37"/>
      <c r="BB1339" s="37"/>
      <c r="BC1339" s="37"/>
      <c r="BD1339" s="37"/>
      <c r="BE1339" s="37"/>
      <c r="BF1339" s="37"/>
      <c r="BG1339" s="37"/>
      <c r="BH1339" s="37"/>
      <c r="BI1339" s="37"/>
      <c r="BJ1339" s="37"/>
      <c r="BK1339" s="37"/>
      <c r="BL1339" s="37"/>
      <c r="BM1339" s="37"/>
      <c r="BN1339" s="37"/>
      <c r="BO1339" s="37"/>
      <c r="BP1339" s="37"/>
      <c r="BQ1339" s="37"/>
      <c r="BR1339" s="37"/>
      <c r="BS1339" s="37"/>
      <c r="BT1339" s="37"/>
      <c r="BU1339" s="37"/>
      <c r="BV1339" s="37"/>
      <c r="BW1339" s="37"/>
      <c r="BX1339" s="37"/>
      <c r="BY1339" s="37"/>
      <c r="BZ1339" s="37"/>
      <c r="CA1339" s="37"/>
      <c r="CB1339" s="37"/>
      <c r="CC1339" s="37"/>
      <c r="CD1339" s="37"/>
      <c r="CE1339" s="37"/>
      <c r="CF1339" s="37"/>
      <c r="CG1339" s="37"/>
      <c r="CH1339" s="37"/>
      <c r="CI1339" s="37"/>
      <c r="CJ1339" s="37"/>
      <c r="CK1339" s="37"/>
      <c r="CL1339" s="37"/>
      <c r="CM1339" s="37"/>
      <c r="CN1339" s="37"/>
      <c r="CO1339" s="37"/>
      <c r="CP1339" s="37"/>
      <c r="CQ1339" s="37"/>
      <c r="CR1339" s="37"/>
      <c r="CS1339" s="37"/>
      <c r="CT1339" s="37"/>
      <c r="CU1339" s="37"/>
      <c r="CV1339" s="37"/>
      <c r="CW1339" s="37"/>
      <c r="CX1339" s="37"/>
      <c r="CY1339" s="37"/>
      <c r="CZ1339" s="37"/>
      <c r="DA1339" s="37"/>
      <c r="DB1339" s="37"/>
      <c r="DC1339" s="37"/>
      <c r="DD1339" s="37"/>
      <c r="DE1339" s="37"/>
      <c r="DF1339" s="37"/>
      <c r="DG1339" s="37"/>
      <c r="DH1339" s="37"/>
      <c r="DI1339" s="37"/>
      <c r="DJ1339" s="37"/>
      <c r="DK1339" s="37"/>
      <c r="DL1339" s="37"/>
      <c r="DM1339" s="37"/>
      <c r="DN1339" s="37"/>
      <c r="DO1339" s="37"/>
      <c r="DP1339" s="37"/>
      <c r="DQ1339" s="37"/>
      <c r="DR1339" s="37"/>
      <c r="DS1339" s="37"/>
      <c r="DT1339" s="37"/>
      <c r="DU1339" s="37"/>
      <c r="DV1339" s="37"/>
      <c r="DW1339" s="37"/>
      <c r="DX1339" s="37"/>
      <c r="DY1339" s="37"/>
      <c r="DZ1339" s="37"/>
      <c r="EA1339" s="37"/>
      <c r="EB1339" s="37"/>
      <c r="EC1339" s="37"/>
      <c r="ED1339" s="37"/>
      <c r="EE1339" s="37"/>
      <c r="EF1339" s="37"/>
      <c r="EG1339" s="37"/>
      <c r="EH1339" s="37"/>
      <c r="EI1339" s="37"/>
      <c r="EJ1339" s="37"/>
      <c r="EK1339" s="37"/>
      <c r="EL1339" s="37"/>
      <c r="EM1339" s="37"/>
      <c r="EN1339" s="37"/>
      <c r="EO1339" s="37"/>
      <c r="EP1339" s="37"/>
      <c r="EQ1339" s="37"/>
      <c r="ER1339" s="37"/>
      <c r="ES1339" s="37"/>
      <c r="ET1339" s="37"/>
      <c r="EU1339" s="37"/>
      <c r="EV1339" s="37"/>
      <c r="EW1339" s="37"/>
      <c r="EX1339" s="37"/>
      <c r="EY1339" s="37"/>
      <c r="EZ1339" s="37"/>
      <c r="FA1339" s="37"/>
      <c r="FB1339" s="37"/>
      <c r="FC1339" s="37"/>
      <c r="FD1339" s="37"/>
      <c r="FE1339" s="37"/>
      <c r="FF1339" s="37"/>
      <c r="FG1339" s="37"/>
      <c r="FH1339" s="37"/>
      <c r="FI1339" s="37"/>
      <c r="FJ1339" s="37"/>
      <c r="FK1339" s="37"/>
      <c r="FL1339" s="37"/>
      <c r="FM1339" s="37"/>
      <c r="FN1339" s="37"/>
      <c r="FO1339" s="37"/>
      <c r="FP1339" s="37"/>
      <c r="FQ1339" s="37"/>
      <c r="FR1339" s="37"/>
      <c r="FS1339" s="37"/>
      <c r="FT1339" s="37"/>
      <c r="FU1339" s="37"/>
      <c r="FV1339" s="37"/>
      <c r="FW1339" s="37"/>
      <c r="FX1339" s="37"/>
      <c r="FY1339" s="37"/>
      <c r="FZ1339" s="37"/>
      <c r="GA1339" s="37"/>
      <c r="GB1339" s="37"/>
      <c r="GC1339" s="37"/>
      <c r="GD1339" s="37"/>
      <c r="GE1339" s="37"/>
      <c r="GF1339" s="37"/>
      <c r="GG1339" s="37"/>
      <c r="GH1339" s="37"/>
      <c r="GI1339" s="37"/>
      <c r="GJ1339" s="37"/>
      <c r="GK1339" s="37"/>
      <c r="GL1339" s="37"/>
      <c r="GM1339" s="37"/>
      <c r="GN1339" s="37"/>
      <c r="GO1339" s="37"/>
      <c r="GP1339" s="37"/>
      <c r="GQ1339" s="37"/>
      <c r="GR1339" s="37"/>
      <c r="GS1339" s="37"/>
      <c r="GT1339" s="37"/>
      <c r="GU1339" s="37"/>
      <c r="GV1339" s="37"/>
      <c r="GW1339" s="37"/>
      <c r="GX1339" s="37"/>
      <c r="GY1339" s="37"/>
      <c r="GZ1339" s="37"/>
      <c r="HA1339" s="37"/>
    </row>
    <row r="1340" spans="1:209" s="39" customFormat="1" x14ac:dyDescent="0.25">
      <c r="A1340" s="50"/>
      <c r="B1340" s="124"/>
      <c r="C1340" s="125"/>
      <c r="D1340" s="20"/>
      <c r="E1340" s="20"/>
      <c r="F1340" s="20"/>
      <c r="G1340" s="37"/>
      <c r="H1340" s="37"/>
      <c r="I1340" s="37"/>
      <c r="J1340" s="37"/>
      <c r="K1340" s="37"/>
      <c r="L1340" s="37"/>
      <c r="M1340" s="37"/>
      <c r="N1340" s="37"/>
      <c r="O1340" s="37"/>
      <c r="P1340" s="37"/>
      <c r="Q1340" s="37"/>
      <c r="R1340" s="37"/>
      <c r="S1340" s="37"/>
      <c r="T1340" s="37"/>
      <c r="U1340" s="37"/>
      <c r="V1340" s="37"/>
      <c r="W1340" s="37"/>
      <c r="X1340" s="37"/>
      <c r="Y1340" s="37"/>
      <c r="Z1340" s="37"/>
      <c r="AA1340" s="37"/>
      <c r="AB1340" s="37"/>
      <c r="AC1340" s="37"/>
      <c r="AD1340" s="37"/>
      <c r="AE1340" s="37"/>
      <c r="AF1340" s="37"/>
      <c r="AG1340" s="37"/>
      <c r="AH1340" s="37"/>
      <c r="AI1340" s="37"/>
      <c r="AJ1340" s="37"/>
      <c r="AK1340" s="37"/>
      <c r="AL1340" s="37"/>
      <c r="AM1340" s="37"/>
      <c r="AN1340" s="37"/>
      <c r="AO1340" s="37"/>
      <c r="AP1340" s="37"/>
      <c r="AQ1340" s="37"/>
      <c r="AR1340" s="37"/>
      <c r="AS1340" s="37"/>
      <c r="AT1340" s="37"/>
      <c r="AU1340" s="37"/>
      <c r="AV1340" s="37"/>
      <c r="AW1340" s="37"/>
      <c r="AX1340" s="37"/>
      <c r="AY1340" s="37"/>
      <c r="AZ1340" s="37"/>
      <c r="BA1340" s="37"/>
      <c r="BB1340" s="37"/>
      <c r="BC1340" s="37"/>
      <c r="BD1340" s="37"/>
      <c r="BE1340" s="37"/>
      <c r="BF1340" s="37"/>
      <c r="BG1340" s="37"/>
      <c r="BH1340" s="37"/>
      <c r="BI1340" s="37"/>
      <c r="BJ1340" s="37"/>
      <c r="BK1340" s="37"/>
      <c r="BL1340" s="37"/>
      <c r="BM1340" s="37"/>
      <c r="BN1340" s="37"/>
      <c r="BO1340" s="37"/>
      <c r="BP1340" s="37"/>
      <c r="BQ1340" s="37"/>
      <c r="BR1340" s="37"/>
      <c r="BS1340" s="37"/>
      <c r="BT1340" s="37"/>
      <c r="BU1340" s="37"/>
      <c r="BV1340" s="37"/>
      <c r="BW1340" s="37"/>
      <c r="BX1340" s="37"/>
      <c r="BY1340" s="37"/>
      <c r="BZ1340" s="37"/>
      <c r="CA1340" s="37"/>
      <c r="CB1340" s="37"/>
      <c r="CC1340" s="37"/>
      <c r="CD1340" s="37"/>
      <c r="CE1340" s="37"/>
      <c r="CF1340" s="37"/>
      <c r="CG1340" s="37"/>
      <c r="CH1340" s="37"/>
      <c r="CI1340" s="37"/>
      <c r="CJ1340" s="37"/>
      <c r="CK1340" s="37"/>
      <c r="CL1340" s="37"/>
      <c r="CM1340" s="37"/>
      <c r="CN1340" s="37"/>
      <c r="CO1340" s="37"/>
      <c r="CP1340" s="37"/>
      <c r="CQ1340" s="37"/>
      <c r="CR1340" s="37"/>
      <c r="CS1340" s="37"/>
      <c r="CT1340" s="37"/>
      <c r="CU1340" s="37"/>
      <c r="CV1340" s="37"/>
      <c r="CW1340" s="37"/>
      <c r="CX1340" s="37"/>
      <c r="CY1340" s="37"/>
      <c r="CZ1340" s="37"/>
      <c r="DA1340" s="37"/>
      <c r="DB1340" s="37"/>
      <c r="DC1340" s="37"/>
      <c r="DD1340" s="37"/>
      <c r="DE1340" s="37"/>
      <c r="DF1340" s="37"/>
      <c r="DG1340" s="37"/>
      <c r="DH1340" s="37"/>
      <c r="DI1340" s="37"/>
      <c r="DJ1340" s="37"/>
      <c r="DK1340" s="37"/>
      <c r="DL1340" s="37"/>
      <c r="DM1340" s="37"/>
      <c r="DN1340" s="37"/>
      <c r="DO1340" s="37"/>
      <c r="DP1340" s="37"/>
      <c r="DQ1340" s="37"/>
      <c r="DR1340" s="37"/>
      <c r="DS1340" s="37"/>
      <c r="DT1340" s="37"/>
      <c r="DU1340" s="37"/>
      <c r="DV1340" s="37"/>
      <c r="DW1340" s="37"/>
      <c r="DX1340" s="37"/>
      <c r="DY1340" s="37"/>
      <c r="DZ1340" s="37"/>
      <c r="EA1340" s="37"/>
      <c r="EB1340" s="37"/>
      <c r="EC1340" s="37"/>
      <c r="ED1340" s="37"/>
      <c r="EE1340" s="37"/>
      <c r="EF1340" s="37"/>
      <c r="EG1340" s="37"/>
      <c r="EH1340" s="37"/>
      <c r="EI1340" s="37"/>
      <c r="EJ1340" s="37"/>
      <c r="EK1340" s="37"/>
      <c r="EL1340" s="37"/>
      <c r="EM1340" s="37"/>
      <c r="EN1340" s="37"/>
      <c r="EO1340" s="37"/>
      <c r="EP1340" s="37"/>
      <c r="EQ1340" s="37"/>
      <c r="ER1340" s="37"/>
      <c r="ES1340" s="37"/>
      <c r="ET1340" s="37"/>
      <c r="EU1340" s="37"/>
      <c r="EV1340" s="37"/>
      <c r="EW1340" s="37"/>
      <c r="EX1340" s="37"/>
      <c r="EY1340" s="37"/>
      <c r="EZ1340" s="37"/>
      <c r="FA1340" s="37"/>
      <c r="FB1340" s="37"/>
      <c r="FC1340" s="37"/>
      <c r="FD1340" s="37"/>
      <c r="FE1340" s="37"/>
      <c r="FF1340" s="37"/>
      <c r="FG1340" s="37"/>
      <c r="FH1340" s="37"/>
      <c r="FI1340" s="37"/>
      <c r="FJ1340" s="37"/>
      <c r="FK1340" s="37"/>
      <c r="FL1340" s="37"/>
      <c r="FM1340" s="37"/>
      <c r="FN1340" s="37"/>
      <c r="FO1340" s="37"/>
      <c r="FP1340" s="37"/>
      <c r="FQ1340" s="37"/>
      <c r="FR1340" s="37"/>
      <c r="FS1340" s="37"/>
      <c r="FT1340" s="37"/>
      <c r="FU1340" s="37"/>
      <c r="FV1340" s="37"/>
      <c r="FW1340" s="37"/>
      <c r="FX1340" s="37"/>
      <c r="FY1340" s="37"/>
      <c r="FZ1340" s="37"/>
      <c r="GA1340" s="37"/>
      <c r="GB1340" s="37"/>
      <c r="GC1340" s="37"/>
      <c r="GD1340" s="37"/>
      <c r="GE1340" s="37"/>
      <c r="GF1340" s="37"/>
      <c r="GG1340" s="37"/>
      <c r="GH1340" s="37"/>
      <c r="GI1340" s="37"/>
      <c r="GJ1340" s="37"/>
      <c r="GK1340" s="37"/>
      <c r="GL1340" s="37"/>
      <c r="GM1340" s="37"/>
      <c r="GN1340" s="37"/>
      <c r="GO1340" s="37"/>
      <c r="GP1340" s="37"/>
      <c r="GQ1340" s="37"/>
      <c r="GR1340" s="37"/>
      <c r="GS1340" s="37"/>
      <c r="GT1340" s="37"/>
      <c r="GU1340" s="37"/>
      <c r="GV1340" s="37"/>
      <c r="GW1340" s="37"/>
      <c r="GX1340" s="37"/>
      <c r="GY1340" s="37"/>
      <c r="GZ1340" s="37"/>
      <c r="HA1340" s="37"/>
    </row>
    <row r="1341" spans="1:209" s="39" customFormat="1" x14ac:dyDescent="0.25">
      <c r="A1341" s="50"/>
      <c r="B1341" s="124"/>
      <c r="C1341" s="125"/>
      <c r="D1341" s="20"/>
      <c r="E1341" s="20"/>
      <c r="F1341" s="20"/>
      <c r="G1341" s="37"/>
      <c r="H1341" s="37"/>
      <c r="I1341" s="37"/>
      <c r="J1341" s="37"/>
      <c r="K1341" s="37"/>
      <c r="L1341" s="37"/>
      <c r="M1341" s="37"/>
      <c r="N1341" s="37"/>
      <c r="O1341" s="37"/>
      <c r="P1341" s="37"/>
      <c r="Q1341" s="37"/>
      <c r="R1341" s="37"/>
      <c r="S1341" s="37"/>
      <c r="T1341" s="37"/>
      <c r="U1341" s="37"/>
      <c r="V1341" s="37"/>
      <c r="W1341" s="37"/>
      <c r="X1341" s="37"/>
      <c r="Y1341" s="37"/>
      <c r="Z1341" s="37"/>
      <c r="AA1341" s="37"/>
      <c r="AB1341" s="37"/>
      <c r="AC1341" s="37"/>
      <c r="AD1341" s="37"/>
      <c r="AE1341" s="37"/>
      <c r="AF1341" s="37"/>
      <c r="AG1341" s="37"/>
      <c r="AH1341" s="37"/>
      <c r="AI1341" s="37"/>
      <c r="AJ1341" s="37"/>
      <c r="AK1341" s="37"/>
      <c r="AL1341" s="37"/>
      <c r="AM1341" s="37"/>
      <c r="AN1341" s="37"/>
      <c r="AO1341" s="37"/>
      <c r="AP1341" s="37"/>
      <c r="AQ1341" s="37"/>
      <c r="AR1341" s="37"/>
      <c r="AS1341" s="37"/>
      <c r="AT1341" s="37"/>
      <c r="AU1341" s="37"/>
      <c r="AV1341" s="37"/>
      <c r="AW1341" s="37"/>
      <c r="AX1341" s="37"/>
      <c r="AY1341" s="37"/>
      <c r="AZ1341" s="37"/>
      <c r="BA1341" s="37"/>
      <c r="BB1341" s="37"/>
      <c r="BC1341" s="37"/>
      <c r="BD1341" s="37"/>
      <c r="BE1341" s="37"/>
      <c r="BF1341" s="37"/>
      <c r="BG1341" s="37"/>
      <c r="BH1341" s="37"/>
      <c r="BI1341" s="37"/>
      <c r="BJ1341" s="37"/>
      <c r="BK1341" s="37"/>
      <c r="BL1341" s="37"/>
      <c r="BM1341" s="37"/>
      <c r="BN1341" s="37"/>
      <c r="BO1341" s="37"/>
      <c r="BP1341" s="37"/>
      <c r="BQ1341" s="37"/>
      <c r="BR1341" s="37"/>
      <c r="BS1341" s="37"/>
      <c r="BT1341" s="37"/>
      <c r="BU1341" s="37"/>
      <c r="BV1341" s="37"/>
      <c r="BW1341" s="37"/>
      <c r="BX1341" s="37"/>
      <c r="BY1341" s="37"/>
      <c r="BZ1341" s="37"/>
      <c r="CA1341" s="37"/>
      <c r="CB1341" s="37"/>
      <c r="CC1341" s="37"/>
      <c r="CD1341" s="37"/>
      <c r="CE1341" s="37"/>
      <c r="CF1341" s="37"/>
      <c r="CG1341" s="37"/>
      <c r="CH1341" s="37"/>
      <c r="CI1341" s="37"/>
      <c r="CJ1341" s="37"/>
      <c r="CK1341" s="37"/>
      <c r="CL1341" s="37"/>
      <c r="CM1341" s="37"/>
      <c r="CN1341" s="37"/>
      <c r="CO1341" s="37"/>
      <c r="CP1341" s="37"/>
      <c r="CQ1341" s="37"/>
      <c r="CR1341" s="37"/>
      <c r="CS1341" s="37"/>
      <c r="CT1341" s="37"/>
      <c r="CU1341" s="37"/>
      <c r="CV1341" s="37"/>
      <c r="CW1341" s="37"/>
      <c r="CX1341" s="37"/>
      <c r="CY1341" s="37"/>
      <c r="CZ1341" s="37"/>
      <c r="DA1341" s="37"/>
      <c r="DB1341" s="37"/>
      <c r="DC1341" s="37"/>
      <c r="DD1341" s="37"/>
      <c r="DE1341" s="37"/>
      <c r="DF1341" s="37"/>
      <c r="DG1341" s="37"/>
      <c r="DH1341" s="37"/>
      <c r="DI1341" s="37"/>
      <c r="DJ1341" s="37"/>
      <c r="DK1341" s="37"/>
      <c r="DL1341" s="37"/>
      <c r="DM1341" s="37"/>
      <c r="DN1341" s="37"/>
      <c r="DO1341" s="37"/>
      <c r="DP1341" s="37"/>
      <c r="DQ1341" s="37"/>
      <c r="DR1341" s="37"/>
      <c r="DS1341" s="37"/>
      <c r="DT1341" s="37"/>
      <c r="DU1341" s="37"/>
      <c r="DV1341" s="37"/>
      <c r="DW1341" s="37"/>
      <c r="DX1341" s="37"/>
      <c r="DY1341" s="37"/>
      <c r="DZ1341" s="37"/>
      <c r="EA1341" s="37"/>
      <c r="EB1341" s="37"/>
      <c r="EC1341" s="37"/>
      <c r="ED1341" s="37"/>
      <c r="EE1341" s="37"/>
      <c r="EF1341" s="37"/>
      <c r="EG1341" s="37"/>
      <c r="EH1341" s="37"/>
      <c r="EI1341" s="37"/>
      <c r="EJ1341" s="37"/>
      <c r="EK1341" s="37"/>
      <c r="EL1341" s="37"/>
      <c r="EM1341" s="37"/>
      <c r="EN1341" s="37"/>
      <c r="EO1341" s="37"/>
      <c r="EP1341" s="37"/>
      <c r="EQ1341" s="37"/>
      <c r="ER1341" s="37"/>
      <c r="ES1341" s="37"/>
      <c r="ET1341" s="37"/>
      <c r="EU1341" s="37"/>
      <c r="EV1341" s="37"/>
      <c r="EW1341" s="37"/>
      <c r="EX1341" s="37"/>
      <c r="EY1341" s="37"/>
      <c r="EZ1341" s="37"/>
      <c r="FA1341" s="37"/>
      <c r="FB1341" s="37"/>
      <c r="FC1341" s="37"/>
      <c r="FD1341" s="37"/>
      <c r="FE1341" s="37"/>
      <c r="FF1341" s="37"/>
      <c r="FG1341" s="37"/>
      <c r="FH1341" s="37"/>
      <c r="FI1341" s="37"/>
      <c r="FJ1341" s="37"/>
      <c r="FK1341" s="37"/>
      <c r="FL1341" s="37"/>
      <c r="FM1341" s="37"/>
      <c r="FN1341" s="37"/>
      <c r="FO1341" s="37"/>
      <c r="FP1341" s="37"/>
      <c r="FQ1341" s="37"/>
      <c r="FR1341" s="37"/>
      <c r="FS1341" s="37"/>
      <c r="FT1341" s="37"/>
      <c r="FU1341" s="37"/>
      <c r="FV1341" s="37"/>
      <c r="FW1341" s="37"/>
      <c r="FX1341" s="37"/>
      <c r="FY1341" s="37"/>
      <c r="FZ1341" s="37"/>
      <c r="GA1341" s="37"/>
      <c r="GB1341" s="37"/>
      <c r="GC1341" s="37"/>
      <c r="GD1341" s="37"/>
      <c r="GE1341" s="37"/>
      <c r="GF1341" s="37"/>
      <c r="GG1341" s="37"/>
      <c r="GH1341" s="37"/>
      <c r="GI1341" s="37"/>
      <c r="GJ1341" s="37"/>
      <c r="GK1341" s="37"/>
      <c r="GL1341" s="37"/>
      <c r="GM1341" s="37"/>
      <c r="GN1341" s="37"/>
      <c r="GO1341" s="37"/>
      <c r="GP1341" s="37"/>
      <c r="GQ1341" s="37"/>
      <c r="GR1341" s="37"/>
      <c r="GS1341" s="37"/>
      <c r="GT1341" s="37"/>
      <c r="GU1341" s="37"/>
      <c r="GV1341" s="37"/>
      <c r="GW1341" s="37"/>
      <c r="GX1341" s="37"/>
      <c r="GY1341" s="37"/>
      <c r="GZ1341" s="37"/>
      <c r="HA1341" s="37"/>
    </row>
    <row r="1342" spans="1:209" s="39" customFormat="1" x14ac:dyDescent="0.25">
      <c r="A1342" s="50"/>
      <c r="B1342" s="124"/>
      <c r="C1342" s="125"/>
      <c r="D1342" s="20"/>
      <c r="E1342" s="20"/>
      <c r="F1342" s="20"/>
      <c r="G1342" s="37"/>
      <c r="H1342" s="37"/>
      <c r="I1342" s="37"/>
      <c r="J1342" s="37"/>
      <c r="K1342" s="37"/>
      <c r="L1342" s="37"/>
      <c r="M1342" s="37"/>
      <c r="N1342" s="37"/>
      <c r="O1342" s="37"/>
      <c r="P1342" s="37"/>
      <c r="Q1342" s="37"/>
      <c r="R1342" s="37"/>
      <c r="S1342" s="37"/>
      <c r="T1342" s="37"/>
      <c r="U1342" s="37"/>
      <c r="V1342" s="37"/>
      <c r="W1342" s="37"/>
      <c r="X1342" s="37"/>
      <c r="Y1342" s="37"/>
      <c r="Z1342" s="37"/>
      <c r="AA1342" s="37"/>
      <c r="AB1342" s="37"/>
      <c r="AC1342" s="37"/>
      <c r="AD1342" s="37"/>
      <c r="AE1342" s="37"/>
      <c r="AF1342" s="37"/>
      <c r="AG1342" s="37"/>
      <c r="AH1342" s="37"/>
      <c r="AI1342" s="37"/>
      <c r="AJ1342" s="37"/>
      <c r="AK1342" s="37"/>
      <c r="AL1342" s="37"/>
      <c r="AM1342" s="37"/>
      <c r="AN1342" s="37"/>
      <c r="AO1342" s="37"/>
      <c r="AP1342" s="37"/>
      <c r="AQ1342" s="37"/>
      <c r="AR1342" s="37"/>
      <c r="AS1342" s="37"/>
      <c r="AT1342" s="37"/>
      <c r="AU1342" s="37"/>
      <c r="AV1342" s="37"/>
      <c r="AW1342" s="37"/>
      <c r="AX1342" s="37"/>
      <c r="AY1342" s="37"/>
      <c r="AZ1342" s="37"/>
      <c r="BA1342" s="37"/>
      <c r="BB1342" s="37"/>
      <c r="BC1342" s="37"/>
      <c r="BD1342" s="37"/>
      <c r="BE1342" s="37"/>
      <c r="BF1342" s="37"/>
      <c r="BG1342" s="37"/>
      <c r="BH1342" s="37"/>
      <c r="BI1342" s="37"/>
      <c r="BJ1342" s="37"/>
      <c r="BK1342" s="37"/>
      <c r="BL1342" s="37"/>
      <c r="BM1342" s="37"/>
      <c r="BN1342" s="37"/>
      <c r="BO1342" s="37"/>
      <c r="BP1342" s="37"/>
      <c r="BQ1342" s="37"/>
      <c r="BR1342" s="37"/>
      <c r="BS1342" s="37"/>
      <c r="BT1342" s="37"/>
      <c r="BU1342" s="37"/>
      <c r="BV1342" s="37"/>
      <c r="BW1342" s="37"/>
      <c r="BX1342" s="37"/>
      <c r="BY1342" s="37"/>
      <c r="BZ1342" s="37"/>
      <c r="CA1342" s="37"/>
      <c r="CB1342" s="37"/>
      <c r="CC1342" s="37"/>
      <c r="CD1342" s="37"/>
      <c r="CE1342" s="37"/>
      <c r="CF1342" s="37"/>
      <c r="CG1342" s="37"/>
      <c r="CH1342" s="37"/>
      <c r="CI1342" s="37"/>
      <c r="CJ1342" s="37"/>
      <c r="CK1342" s="37"/>
      <c r="CL1342" s="37"/>
      <c r="CM1342" s="37"/>
      <c r="CN1342" s="37"/>
      <c r="CO1342" s="37"/>
      <c r="CP1342" s="37"/>
      <c r="CQ1342" s="37"/>
      <c r="CR1342" s="37"/>
      <c r="CS1342" s="37"/>
      <c r="CT1342" s="37"/>
      <c r="CU1342" s="37"/>
      <c r="CV1342" s="37"/>
      <c r="CW1342" s="37"/>
      <c r="CX1342" s="37"/>
      <c r="CY1342" s="37"/>
      <c r="CZ1342" s="37"/>
      <c r="DA1342" s="37"/>
      <c r="DB1342" s="37"/>
      <c r="DC1342" s="37"/>
      <c r="DD1342" s="37"/>
      <c r="DE1342" s="37"/>
      <c r="DF1342" s="37"/>
      <c r="DG1342" s="37"/>
      <c r="DH1342" s="37"/>
      <c r="DI1342" s="37"/>
      <c r="DJ1342" s="37"/>
      <c r="DK1342" s="37"/>
      <c r="DL1342" s="37"/>
      <c r="DM1342" s="37"/>
      <c r="DN1342" s="37"/>
      <c r="DO1342" s="37"/>
      <c r="DP1342" s="37"/>
      <c r="DQ1342" s="37"/>
      <c r="DR1342" s="37"/>
      <c r="DS1342" s="37"/>
      <c r="DT1342" s="37"/>
      <c r="DU1342" s="37"/>
      <c r="DV1342" s="37"/>
      <c r="DW1342" s="37"/>
      <c r="DX1342" s="37"/>
      <c r="DY1342" s="37"/>
      <c r="DZ1342" s="37"/>
      <c r="EA1342" s="37"/>
      <c r="EB1342" s="37"/>
      <c r="EC1342" s="37"/>
      <c r="ED1342" s="37"/>
      <c r="EE1342" s="37"/>
      <c r="EF1342" s="37"/>
      <c r="EG1342" s="37"/>
      <c r="EH1342" s="37"/>
      <c r="EI1342" s="37"/>
      <c r="EJ1342" s="37"/>
      <c r="EK1342" s="37"/>
      <c r="EL1342" s="37"/>
      <c r="EM1342" s="37"/>
      <c r="EN1342" s="37"/>
      <c r="EO1342" s="37"/>
      <c r="EP1342" s="37"/>
      <c r="EQ1342" s="37"/>
      <c r="ER1342" s="37"/>
      <c r="ES1342" s="37"/>
      <c r="ET1342" s="37"/>
      <c r="EU1342" s="37"/>
      <c r="EV1342" s="37"/>
      <c r="EW1342" s="37"/>
      <c r="EX1342" s="37"/>
      <c r="EY1342" s="37"/>
      <c r="EZ1342" s="37"/>
      <c r="FA1342" s="37"/>
      <c r="FB1342" s="37"/>
      <c r="FC1342" s="37"/>
      <c r="FD1342" s="37"/>
      <c r="FE1342" s="37"/>
      <c r="FF1342" s="37"/>
      <c r="FG1342" s="37"/>
      <c r="FH1342" s="37"/>
      <c r="FI1342" s="37"/>
      <c r="FJ1342" s="37"/>
      <c r="FK1342" s="37"/>
      <c r="FL1342" s="37"/>
      <c r="FM1342" s="37"/>
      <c r="FN1342" s="37"/>
      <c r="FO1342" s="37"/>
      <c r="FP1342" s="37"/>
      <c r="FQ1342" s="37"/>
      <c r="FR1342" s="37"/>
      <c r="FS1342" s="37"/>
      <c r="FT1342" s="37"/>
      <c r="FU1342" s="37"/>
      <c r="FV1342" s="37"/>
      <c r="FW1342" s="37"/>
      <c r="FX1342" s="37"/>
      <c r="FY1342" s="37"/>
      <c r="FZ1342" s="37"/>
      <c r="GA1342" s="37"/>
      <c r="GB1342" s="37"/>
      <c r="GC1342" s="37"/>
      <c r="GD1342" s="37"/>
      <c r="GE1342" s="37"/>
      <c r="GF1342" s="37"/>
      <c r="GG1342" s="37"/>
      <c r="GH1342" s="37"/>
      <c r="GI1342" s="37"/>
      <c r="GJ1342" s="37"/>
      <c r="GK1342" s="37"/>
      <c r="GL1342" s="37"/>
      <c r="GM1342" s="37"/>
      <c r="GN1342" s="37"/>
      <c r="GO1342" s="37"/>
      <c r="GP1342" s="37"/>
      <c r="GQ1342" s="37"/>
      <c r="GR1342" s="37"/>
      <c r="GS1342" s="37"/>
      <c r="GT1342" s="37"/>
      <c r="GU1342" s="37"/>
      <c r="GV1342" s="37"/>
      <c r="GW1342" s="37"/>
      <c r="GX1342" s="37"/>
      <c r="GY1342" s="37"/>
      <c r="GZ1342" s="37"/>
      <c r="HA1342" s="37"/>
    </row>
    <row r="1343" spans="1:209" s="39" customFormat="1" x14ac:dyDescent="0.25">
      <c r="A1343" s="50"/>
      <c r="B1343" s="124"/>
      <c r="C1343" s="125"/>
      <c r="D1343" s="20"/>
      <c r="E1343" s="20"/>
      <c r="F1343" s="20"/>
      <c r="G1343" s="37"/>
      <c r="H1343" s="37"/>
      <c r="I1343" s="37"/>
      <c r="J1343" s="37"/>
      <c r="K1343" s="37"/>
      <c r="L1343" s="37"/>
      <c r="M1343" s="37"/>
      <c r="N1343" s="37"/>
      <c r="O1343" s="37"/>
      <c r="P1343" s="37"/>
      <c r="Q1343" s="37"/>
      <c r="R1343" s="37"/>
      <c r="S1343" s="37"/>
      <c r="T1343" s="37"/>
      <c r="U1343" s="37"/>
      <c r="V1343" s="37"/>
      <c r="W1343" s="37"/>
      <c r="X1343" s="37"/>
      <c r="Y1343" s="37"/>
      <c r="Z1343" s="37"/>
      <c r="AA1343" s="37"/>
      <c r="AB1343" s="37"/>
      <c r="AC1343" s="37"/>
      <c r="AD1343" s="37"/>
      <c r="AE1343" s="37"/>
      <c r="AF1343" s="37"/>
      <c r="AG1343" s="37"/>
      <c r="AH1343" s="37"/>
      <c r="AI1343" s="37"/>
      <c r="AJ1343" s="37"/>
      <c r="AK1343" s="37"/>
      <c r="AL1343" s="37"/>
      <c r="AM1343" s="37"/>
      <c r="AN1343" s="37"/>
      <c r="AO1343" s="37"/>
      <c r="AP1343" s="37"/>
      <c r="AQ1343" s="37"/>
      <c r="AR1343" s="37"/>
      <c r="AS1343" s="37"/>
      <c r="AT1343" s="37"/>
      <c r="AU1343" s="37"/>
      <c r="AV1343" s="37"/>
      <c r="AW1343" s="37"/>
      <c r="AX1343" s="37"/>
      <c r="AY1343" s="37"/>
      <c r="AZ1343" s="37"/>
      <c r="BA1343" s="37"/>
      <c r="BB1343" s="37"/>
      <c r="BC1343" s="37"/>
      <c r="BD1343" s="37"/>
      <c r="BE1343" s="37"/>
      <c r="BF1343" s="37"/>
      <c r="BG1343" s="37"/>
      <c r="BH1343" s="37"/>
      <c r="BI1343" s="37"/>
      <c r="BJ1343" s="37"/>
      <c r="BK1343" s="37"/>
      <c r="BL1343" s="37"/>
      <c r="BM1343" s="37"/>
      <c r="BN1343" s="37"/>
      <c r="BO1343" s="37"/>
      <c r="BP1343" s="37"/>
      <c r="BQ1343" s="37"/>
      <c r="BR1343" s="37"/>
      <c r="BS1343" s="37"/>
      <c r="BT1343" s="37"/>
      <c r="BU1343" s="37"/>
      <c r="BV1343" s="37"/>
      <c r="BW1343" s="37"/>
      <c r="BX1343" s="37"/>
      <c r="BY1343" s="37"/>
      <c r="BZ1343" s="37"/>
      <c r="CA1343" s="37"/>
      <c r="CB1343" s="37"/>
      <c r="CC1343" s="37"/>
      <c r="CD1343" s="37"/>
      <c r="CE1343" s="37"/>
      <c r="CF1343" s="37"/>
      <c r="CG1343" s="37"/>
      <c r="CH1343" s="37"/>
      <c r="CI1343" s="37"/>
      <c r="CJ1343" s="37"/>
      <c r="CK1343" s="37"/>
      <c r="CL1343" s="37"/>
      <c r="CM1343" s="37"/>
      <c r="CN1343" s="37"/>
      <c r="CO1343" s="37"/>
      <c r="CP1343" s="37"/>
      <c r="CQ1343" s="37"/>
      <c r="CR1343" s="37"/>
      <c r="CS1343" s="37"/>
      <c r="CT1343" s="37"/>
      <c r="CU1343" s="37"/>
      <c r="CV1343" s="37"/>
      <c r="CW1343" s="37"/>
      <c r="CX1343" s="37"/>
      <c r="CY1343" s="37"/>
      <c r="CZ1343" s="37"/>
      <c r="DA1343" s="37"/>
      <c r="DB1343" s="37"/>
      <c r="DC1343" s="37"/>
      <c r="DD1343" s="37"/>
      <c r="DE1343" s="37"/>
      <c r="DF1343" s="37"/>
      <c r="DG1343" s="37"/>
      <c r="DH1343" s="37"/>
      <c r="DI1343" s="37"/>
      <c r="DJ1343" s="37"/>
      <c r="DK1343" s="37"/>
      <c r="DL1343" s="37"/>
      <c r="DM1343" s="37"/>
      <c r="DN1343" s="37"/>
      <c r="DO1343" s="37"/>
      <c r="DP1343" s="37"/>
      <c r="DQ1343" s="37"/>
      <c r="DR1343" s="37"/>
      <c r="DS1343" s="37"/>
      <c r="DT1343" s="37"/>
      <c r="DU1343" s="37"/>
      <c r="DV1343" s="37"/>
      <c r="DW1343" s="37"/>
      <c r="DX1343" s="37"/>
      <c r="DY1343" s="37"/>
      <c r="DZ1343" s="37"/>
      <c r="EA1343" s="37"/>
      <c r="EB1343" s="37"/>
      <c r="EC1343" s="37"/>
      <c r="ED1343" s="37"/>
      <c r="EE1343" s="37"/>
      <c r="EF1343" s="37"/>
      <c r="EG1343" s="37"/>
      <c r="EH1343" s="37"/>
      <c r="EI1343" s="37"/>
      <c r="EJ1343" s="37"/>
      <c r="EK1343" s="37"/>
      <c r="EL1343" s="37"/>
      <c r="EM1343" s="37"/>
      <c r="EN1343" s="37"/>
      <c r="EO1343" s="37"/>
      <c r="EP1343" s="37"/>
      <c r="EQ1343" s="37"/>
      <c r="ER1343" s="37"/>
      <c r="ES1343" s="37"/>
      <c r="ET1343" s="37"/>
      <c r="EU1343" s="37"/>
      <c r="EV1343" s="37"/>
      <c r="EW1343" s="37"/>
      <c r="EX1343" s="37"/>
      <c r="EY1343" s="37"/>
      <c r="EZ1343" s="37"/>
      <c r="FA1343" s="37"/>
      <c r="FB1343" s="37"/>
      <c r="FC1343" s="37"/>
      <c r="FD1343" s="37"/>
      <c r="FE1343" s="37"/>
      <c r="FF1343" s="37"/>
      <c r="FG1343" s="37"/>
      <c r="FH1343" s="37"/>
      <c r="FI1343" s="37"/>
      <c r="FJ1343" s="37"/>
      <c r="FK1343" s="37"/>
      <c r="FL1343" s="37"/>
      <c r="FM1343" s="37"/>
      <c r="FN1343" s="37"/>
      <c r="FO1343" s="37"/>
      <c r="FP1343" s="37"/>
      <c r="FQ1343" s="37"/>
      <c r="FR1343" s="37"/>
      <c r="FS1343" s="37"/>
      <c r="FT1343" s="37"/>
      <c r="FU1343" s="37"/>
      <c r="FV1343" s="37"/>
      <c r="FW1343" s="37"/>
      <c r="FX1343" s="37"/>
      <c r="FY1343" s="37"/>
      <c r="FZ1343" s="37"/>
      <c r="GA1343" s="37"/>
      <c r="GB1343" s="37"/>
      <c r="GC1343" s="37"/>
      <c r="GD1343" s="37"/>
      <c r="GE1343" s="37"/>
      <c r="GF1343" s="37"/>
      <c r="GG1343" s="37"/>
      <c r="GH1343" s="37"/>
      <c r="GI1343" s="37"/>
      <c r="GJ1343" s="37"/>
      <c r="GK1343" s="37"/>
      <c r="GL1343" s="37"/>
      <c r="GM1343" s="37"/>
      <c r="GN1343" s="37"/>
      <c r="GO1343" s="37"/>
      <c r="GP1343" s="37"/>
      <c r="GQ1343" s="37"/>
      <c r="GR1343" s="37"/>
      <c r="GS1343" s="37"/>
      <c r="GT1343" s="37"/>
      <c r="GU1343" s="37"/>
      <c r="GV1343" s="37"/>
      <c r="GW1343" s="37"/>
      <c r="GX1343" s="37"/>
      <c r="GY1343" s="37"/>
      <c r="GZ1343" s="37"/>
      <c r="HA1343" s="37"/>
    </row>
    <row r="1344" spans="1:209" s="39" customFormat="1" x14ac:dyDescent="0.25">
      <c r="A1344" s="50"/>
      <c r="B1344" s="124"/>
      <c r="C1344" s="125"/>
      <c r="D1344" s="20"/>
      <c r="E1344" s="20"/>
      <c r="F1344" s="20"/>
      <c r="G1344" s="37"/>
      <c r="H1344" s="37"/>
      <c r="I1344" s="37"/>
      <c r="J1344" s="37"/>
      <c r="K1344" s="37"/>
      <c r="L1344" s="37"/>
      <c r="M1344" s="37"/>
      <c r="N1344" s="37"/>
      <c r="O1344" s="37"/>
      <c r="P1344" s="37"/>
      <c r="Q1344" s="37"/>
      <c r="R1344" s="37"/>
      <c r="S1344" s="37"/>
      <c r="T1344" s="37"/>
      <c r="U1344" s="37"/>
      <c r="V1344" s="37"/>
      <c r="W1344" s="37"/>
      <c r="X1344" s="37"/>
      <c r="Y1344" s="37"/>
      <c r="Z1344" s="37"/>
      <c r="AA1344" s="37"/>
      <c r="AB1344" s="37"/>
      <c r="AC1344" s="37"/>
      <c r="AD1344" s="37"/>
      <c r="AE1344" s="37"/>
      <c r="AF1344" s="37"/>
      <c r="AG1344" s="37"/>
      <c r="AH1344" s="37"/>
      <c r="AI1344" s="37"/>
      <c r="AJ1344" s="37"/>
      <c r="AK1344" s="37"/>
      <c r="AL1344" s="37"/>
      <c r="AM1344" s="37"/>
      <c r="AN1344" s="37"/>
      <c r="AO1344" s="37"/>
      <c r="AP1344" s="37"/>
      <c r="AQ1344" s="37"/>
      <c r="AR1344" s="37"/>
      <c r="AS1344" s="37"/>
      <c r="AT1344" s="37"/>
      <c r="AU1344" s="37"/>
      <c r="AV1344" s="37"/>
      <c r="AW1344" s="37"/>
      <c r="AX1344" s="37"/>
      <c r="AY1344" s="37"/>
      <c r="AZ1344" s="37"/>
      <c r="BA1344" s="37"/>
      <c r="BB1344" s="37"/>
      <c r="BC1344" s="37"/>
      <c r="BD1344" s="37"/>
      <c r="BE1344" s="37"/>
      <c r="BF1344" s="37"/>
      <c r="BG1344" s="37"/>
      <c r="BH1344" s="37"/>
      <c r="BI1344" s="37"/>
      <c r="BJ1344" s="37"/>
      <c r="BK1344" s="37"/>
      <c r="BL1344" s="37"/>
      <c r="BM1344" s="37"/>
      <c r="BN1344" s="37"/>
      <c r="BO1344" s="37"/>
      <c r="BP1344" s="37"/>
      <c r="BQ1344" s="37"/>
      <c r="BR1344" s="37"/>
      <c r="BS1344" s="37"/>
      <c r="BT1344" s="37"/>
      <c r="BU1344" s="37"/>
      <c r="BV1344" s="37"/>
      <c r="BW1344" s="37"/>
      <c r="BX1344" s="37"/>
      <c r="BY1344" s="37"/>
      <c r="BZ1344" s="37"/>
      <c r="CA1344" s="37"/>
      <c r="CB1344" s="37"/>
      <c r="CC1344" s="37"/>
      <c r="CD1344" s="37"/>
      <c r="CE1344" s="37"/>
      <c r="CF1344" s="37"/>
      <c r="CG1344" s="37"/>
      <c r="CH1344" s="37"/>
      <c r="CI1344" s="37"/>
      <c r="CJ1344" s="37"/>
      <c r="CK1344" s="37"/>
      <c r="CL1344" s="37"/>
      <c r="CM1344" s="37"/>
      <c r="CN1344" s="37"/>
      <c r="CO1344" s="37"/>
      <c r="CP1344" s="37"/>
      <c r="CQ1344" s="37"/>
      <c r="CR1344" s="37"/>
      <c r="CS1344" s="37"/>
      <c r="CT1344" s="37"/>
      <c r="CU1344" s="37"/>
      <c r="CV1344" s="37"/>
      <c r="CW1344" s="37"/>
      <c r="CX1344" s="37"/>
      <c r="CY1344" s="37"/>
      <c r="CZ1344" s="37"/>
      <c r="DA1344" s="37"/>
      <c r="DB1344" s="37"/>
      <c r="DC1344" s="37"/>
      <c r="DD1344" s="37"/>
      <c r="DE1344" s="37"/>
      <c r="DF1344" s="37"/>
      <c r="DG1344" s="37"/>
      <c r="DH1344" s="37"/>
      <c r="DI1344" s="37"/>
      <c r="DJ1344" s="37"/>
      <c r="DK1344" s="37"/>
      <c r="DL1344" s="37"/>
      <c r="DM1344" s="37"/>
      <c r="DN1344" s="37"/>
      <c r="DO1344" s="37"/>
      <c r="DP1344" s="37"/>
      <c r="DQ1344" s="37"/>
      <c r="DR1344" s="37"/>
      <c r="DS1344" s="37"/>
      <c r="DT1344" s="37"/>
      <c r="DU1344" s="37"/>
      <c r="DV1344" s="37"/>
      <c r="DW1344" s="37"/>
      <c r="DX1344" s="37"/>
      <c r="DY1344" s="37"/>
      <c r="DZ1344" s="37"/>
      <c r="EA1344" s="37"/>
      <c r="EB1344" s="37"/>
      <c r="EC1344" s="37"/>
      <c r="ED1344" s="37"/>
      <c r="EE1344" s="37"/>
      <c r="EF1344" s="37"/>
      <c r="EG1344" s="37"/>
      <c r="EH1344" s="37"/>
      <c r="EI1344" s="37"/>
      <c r="EJ1344" s="37"/>
      <c r="EK1344" s="37"/>
      <c r="EL1344" s="37"/>
      <c r="EM1344" s="37"/>
      <c r="EN1344" s="37"/>
      <c r="EO1344" s="37"/>
      <c r="EP1344" s="37"/>
      <c r="EQ1344" s="37"/>
      <c r="ER1344" s="37"/>
      <c r="ES1344" s="37"/>
      <c r="ET1344" s="37"/>
      <c r="EU1344" s="37"/>
      <c r="EV1344" s="37"/>
      <c r="EW1344" s="37"/>
      <c r="EX1344" s="37"/>
      <c r="EY1344" s="37"/>
      <c r="EZ1344" s="37"/>
      <c r="FA1344" s="37"/>
      <c r="FB1344" s="37"/>
      <c r="FC1344" s="37"/>
      <c r="FD1344" s="37"/>
      <c r="FE1344" s="37"/>
      <c r="FF1344" s="37"/>
      <c r="FG1344" s="37"/>
      <c r="FH1344" s="37"/>
      <c r="FI1344" s="37"/>
      <c r="FJ1344" s="37"/>
      <c r="FK1344" s="37"/>
      <c r="FL1344" s="37"/>
      <c r="FM1344" s="37"/>
      <c r="FN1344" s="37"/>
      <c r="FO1344" s="37"/>
      <c r="FP1344" s="37"/>
      <c r="FQ1344" s="37"/>
      <c r="FR1344" s="37"/>
      <c r="FS1344" s="37"/>
      <c r="FT1344" s="37"/>
      <c r="FU1344" s="37"/>
      <c r="FV1344" s="37"/>
      <c r="FW1344" s="37"/>
      <c r="FX1344" s="37"/>
      <c r="FY1344" s="37"/>
      <c r="FZ1344" s="37"/>
      <c r="GA1344" s="37"/>
      <c r="GB1344" s="37"/>
      <c r="GC1344" s="37"/>
      <c r="GD1344" s="37"/>
      <c r="GE1344" s="37"/>
      <c r="GF1344" s="37"/>
      <c r="GG1344" s="37"/>
      <c r="GH1344" s="37"/>
      <c r="GI1344" s="37"/>
      <c r="GJ1344" s="37"/>
      <c r="GK1344" s="37"/>
      <c r="GL1344" s="37"/>
      <c r="GM1344" s="37"/>
      <c r="GN1344" s="37"/>
      <c r="GO1344" s="37"/>
      <c r="GP1344" s="37"/>
      <c r="GQ1344" s="37"/>
      <c r="GR1344" s="37"/>
      <c r="GS1344" s="37"/>
      <c r="GT1344" s="37"/>
      <c r="GU1344" s="37"/>
      <c r="GV1344" s="37"/>
      <c r="GW1344" s="37"/>
      <c r="GX1344" s="37"/>
      <c r="GY1344" s="37"/>
      <c r="GZ1344" s="37"/>
      <c r="HA1344" s="37"/>
    </row>
    <row r="1345" spans="1:209" s="39" customFormat="1" x14ac:dyDescent="0.25">
      <c r="A1345" s="50"/>
      <c r="B1345" s="124"/>
      <c r="C1345" s="125"/>
      <c r="D1345" s="20"/>
      <c r="E1345" s="20"/>
      <c r="F1345" s="20"/>
      <c r="G1345" s="37"/>
      <c r="H1345" s="37"/>
      <c r="I1345" s="37"/>
      <c r="J1345" s="37"/>
      <c r="K1345" s="37"/>
      <c r="L1345" s="37"/>
      <c r="M1345" s="37"/>
      <c r="N1345" s="37"/>
      <c r="O1345" s="37"/>
      <c r="P1345" s="37"/>
      <c r="Q1345" s="37"/>
      <c r="R1345" s="37"/>
      <c r="S1345" s="37"/>
      <c r="T1345" s="37"/>
      <c r="U1345" s="37"/>
      <c r="V1345" s="37"/>
      <c r="W1345" s="37"/>
      <c r="X1345" s="37"/>
      <c r="Y1345" s="37"/>
      <c r="Z1345" s="37"/>
      <c r="AA1345" s="37"/>
      <c r="AB1345" s="37"/>
      <c r="AC1345" s="37"/>
      <c r="AD1345" s="37"/>
      <c r="AE1345" s="37"/>
      <c r="AF1345" s="37"/>
      <c r="AG1345" s="37"/>
      <c r="AH1345" s="37"/>
      <c r="AI1345" s="37"/>
      <c r="AJ1345" s="37"/>
      <c r="AK1345" s="37"/>
      <c r="AL1345" s="37"/>
      <c r="AM1345" s="37"/>
      <c r="AN1345" s="37"/>
      <c r="AO1345" s="37"/>
      <c r="AP1345" s="37"/>
      <c r="AQ1345" s="37"/>
      <c r="AR1345" s="37"/>
      <c r="AS1345" s="37"/>
      <c r="AT1345" s="37"/>
      <c r="AU1345" s="37"/>
      <c r="AV1345" s="37"/>
      <c r="AW1345" s="37"/>
      <c r="AX1345" s="37"/>
      <c r="AY1345" s="37"/>
      <c r="AZ1345" s="37"/>
      <c r="BA1345" s="37"/>
      <c r="BB1345" s="37"/>
      <c r="BC1345" s="37"/>
      <c r="BD1345" s="37"/>
      <c r="BE1345" s="37"/>
      <c r="BF1345" s="37"/>
      <c r="BG1345" s="37"/>
      <c r="BH1345" s="37"/>
      <c r="BI1345" s="37"/>
      <c r="BJ1345" s="37"/>
      <c r="BK1345" s="37"/>
      <c r="BL1345" s="37"/>
      <c r="BM1345" s="37"/>
      <c r="BN1345" s="37"/>
      <c r="BO1345" s="37"/>
      <c r="BP1345" s="37"/>
      <c r="BQ1345" s="37"/>
      <c r="BR1345" s="37"/>
      <c r="BS1345" s="37"/>
      <c r="BT1345" s="37"/>
      <c r="BU1345" s="37"/>
      <c r="BV1345" s="37"/>
      <c r="BW1345" s="37"/>
      <c r="BX1345" s="37"/>
      <c r="BY1345" s="37"/>
      <c r="BZ1345" s="37"/>
      <c r="CA1345" s="37"/>
      <c r="CB1345" s="37"/>
      <c r="CC1345" s="37"/>
      <c r="CD1345" s="37"/>
      <c r="CE1345" s="37"/>
      <c r="CF1345" s="37"/>
      <c r="CG1345" s="37"/>
      <c r="CH1345" s="37"/>
      <c r="CI1345" s="37"/>
      <c r="CJ1345" s="37"/>
      <c r="CK1345" s="37"/>
      <c r="CL1345" s="37"/>
      <c r="CM1345" s="37"/>
      <c r="CN1345" s="37"/>
      <c r="CO1345" s="37"/>
      <c r="CP1345" s="37"/>
      <c r="CQ1345" s="37"/>
      <c r="CR1345" s="37"/>
      <c r="CS1345" s="37"/>
      <c r="CT1345" s="37"/>
      <c r="CU1345" s="37"/>
      <c r="CV1345" s="37"/>
      <c r="CW1345" s="37"/>
      <c r="CX1345" s="37"/>
      <c r="CY1345" s="37"/>
      <c r="CZ1345" s="37"/>
      <c r="DA1345" s="37"/>
      <c r="DB1345" s="37"/>
      <c r="DC1345" s="37"/>
      <c r="DD1345" s="37"/>
      <c r="DE1345" s="37"/>
      <c r="DF1345" s="37"/>
      <c r="DG1345" s="37"/>
      <c r="DH1345" s="37"/>
      <c r="DI1345" s="37"/>
      <c r="DJ1345" s="37"/>
      <c r="DK1345" s="37"/>
      <c r="DL1345" s="37"/>
      <c r="DM1345" s="37"/>
      <c r="DN1345" s="37"/>
      <c r="DO1345" s="37"/>
      <c r="DP1345" s="37"/>
      <c r="DQ1345" s="37"/>
      <c r="DR1345" s="37"/>
      <c r="DS1345" s="37"/>
      <c r="DT1345" s="37"/>
      <c r="DU1345" s="37"/>
      <c r="DV1345" s="37"/>
      <c r="DW1345" s="37"/>
      <c r="DX1345" s="37"/>
      <c r="DY1345" s="37"/>
      <c r="DZ1345" s="37"/>
      <c r="EA1345" s="37"/>
      <c r="EB1345" s="37"/>
      <c r="EC1345" s="37"/>
      <c r="ED1345" s="37"/>
      <c r="EE1345" s="37"/>
      <c r="EF1345" s="37"/>
      <c r="EG1345" s="37"/>
      <c r="EH1345" s="37"/>
      <c r="EI1345" s="37"/>
      <c r="EJ1345" s="37"/>
      <c r="EK1345" s="37"/>
      <c r="EL1345" s="37"/>
      <c r="EM1345" s="37"/>
      <c r="EN1345" s="37"/>
      <c r="EO1345" s="37"/>
      <c r="EP1345" s="37"/>
      <c r="EQ1345" s="37"/>
      <c r="ER1345" s="37"/>
      <c r="ES1345" s="37"/>
      <c r="ET1345" s="37"/>
      <c r="EU1345" s="37"/>
      <c r="EV1345" s="37"/>
      <c r="EW1345" s="37"/>
      <c r="EX1345" s="37"/>
      <c r="EY1345" s="37"/>
      <c r="EZ1345" s="37"/>
      <c r="FA1345" s="37"/>
      <c r="FB1345" s="37"/>
      <c r="FC1345" s="37"/>
      <c r="FD1345" s="37"/>
      <c r="FE1345" s="37"/>
      <c r="FF1345" s="37"/>
      <c r="FG1345" s="37"/>
      <c r="FH1345" s="37"/>
      <c r="FI1345" s="37"/>
      <c r="FJ1345" s="37"/>
      <c r="FK1345" s="37"/>
      <c r="FL1345" s="37"/>
      <c r="FM1345" s="37"/>
      <c r="FN1345" s="37"/>
      <c r="FO1345" s="37"/>
      <c r="FP1345" s="37"/>
      <c r="FQ1345" s="37"/>
      <c r="FR1345" s="37"/>
      <c r="FS1345" s="37"/>
      <c r="FT1345" s="37"/>
      <c r="FU1345" s="37"/>
      <c r="FV1345" s="37"/>
      <c r="FW1345" s="37"/>
      <c r="FX1345" s="37"/>
      <c r="FY1345" s="37"/>
      <c r="FZ1345" s="37"/>
      <c r="GA1345" s="37"/>
      <c r="GB1345" s="37"/>
      <c r="GC1345" s="37"/>
      <c r="GD1345" s="37"/>
      <c r="GE1345" s="37"/>
      <c r="GF1345" s="37"/>
      <c r="GG1345" s="37"/>
      <c r="GH1345" s="37"/>
      <c r="GI1345" s="37"/>
      <c r="GJ1345" s="37"/>
      <c r="GK1345" s="37"/>
      <c r="GL1345" s="37"/>
      <c r="GM1345" s="37"/>
      <c r="GN1345" s="37"/>
      <c r="GO1345" s="37"/>
      <c r="GP1345" s="37"/>
      <c r="GQ1345" s="37"/>
      <c r="GR1345" s="37"/>
      <c r="GS1345" s="37"/>
      <c r="GT1345" s="37"/>
      <c r="GU1345" s="37"/>
      <c r="GV1345" s="37"/>
      <c r="GW1345" s="37"/>
      <c r="GX1345" s="37"/>
      <c r="GY1345" s="37"/>
      <c r="GZ1345" s="37"/>
      <c r="HA1345" s="37"/>
    </row>
    <row r="1346" spans="1:209" s="39" customFormat="1" x14ac:dyDescent="0.25">
      <c r="A1346" s="50"/>
      <c r="B1346" s="124"/>
      <c r="C1346" s="125"/>
      <c r="D1346" s="20"/>
      <c r="E1346" s="20"/>
      <c r="F1346" s="20"/>
      <c r="G1346" s="37"/>
      <c r="H1346" s="37"/>
      <c r="I1346" s="37"/>
      <c r="J1346" s="37"/>
      <c r="K1346" s="37"/>
      <c r="L1346" s="37"/>
      <c r="M1346" s="37"/>
      <c r="N1346" s="37"/>
      <c r="O1346" s="37"/>
      <c r="P1346" s="37"/>
      <c r="Q1346" s="37"/>
      <c r="R1346" s="37"/>
      <c r="S1346" s="37"/>
      <c r="T1346" s="37"/>
      <c r="U1346" s="37"/>
      <c r="V1346" s="37"/>
      <c r="W1346" s="37"/>
      <c r="X1346" s="37"/>
      <c r="Y1346" s="37"/>
      <c r="Z1346" s="37"/>
      <c r="AA1346" s="37"/>
      <c r="AB1346" s="37"/>
      <c r="AC1346" s="37"/>
      <c r="AD1346" s="37"/>
      <c r="AE1346" s="37"/>
      <c r="AF1346" s="37"/>
      <c r="AG1346" s="37"/>
      <c r="AH1346" s="37"/>
      <c r="AI1346" s="37"/>
      <c r="AJ1346" s="37"/>
      <c r="AK1346" s="37"/>
      <c r="AL1346" s="37"/>
      <c r="AM1346" s="37"/>
      <c r="AN1346" s="37"/>
      <c r="AO1346" s="37"/>
      <c r="AP1346" s="37"/>
      <c r="AQ1346" s="37"/>
      <c r="AR1346" s="37"/>
      <c r="AS1346" s="37"/>
      <c r="AT1346" s="37"/>
      <c r="AU1346" s="37"/>
      <c r="AV1346" s="37"/>
      <c r="AW1346" s="37"/>
      <c r="AX1346" s="37"/>
      <c r="AY1346" s="37"/>
      <c r="AZ1346" s="37"/>
      <c r="BA1346" s="37"/>
      <c r="BB1346" s="37"/>
      <c r="BC1346" s="37"/>
      <c r="BD1346" s="37"/>
      <c r="BE1346" s="37"/>
      <c r="BF1346" s="37"/>
      <c r="BG1346" s="37"/>
      <c r="BH1346" s="37"/>
      <c r="BI1346" s="37"/>
      <c r="BJ1346" s="37"/>
      <c r="BK1346" s="37"/>
      <c r="BL1346" s="37"/>
      <c r="BM1346" s="37"/>
      <c r="BN1346" s="37"/>
      <c r="BO1346" s="37"/>
      <c r="BP1346" s="37"/>
      <c r="BQ1346" s="37"/>
      <c r="BR1346" s="37"/>
      <c r="BS1346" s="37"/>
      <c r="BT1346" s="37"/>
      <c r="BU1346" s="37"/>
      <c r="BV1346" s="37"/>
      <c r="BW1346" s="37"/>
      <c r="BX1346" s="37"/>
      <c r="BY1346" s="37"/>
      <c r="BZ1346" s="37"/>
      <c r="CA1346" s="37"/>
      <c r="CB1346" s="37"/>
      <c r="CC1346" s="37"/>
      <c r="CD1346" s="37"/>
      <c r="CE1346" s="37"/>
      <c r="CF1346" s="37"/>
      <c r="CG1346" s="37"/>
      <c r="CH1346" s="37"/>
      <c r="CI1346" s="37"/>
      <c r="CJ1346" s="37"/>
      <c r="CK1346" s="37"/>
      <c r="CL1346" s="37"/>
      <c r="CM1346" s="37"/>
      <c r="CN1346" s="37"/>
      <c r="CO1346" s="37"/>
      <c r="CP1346" s="37"/>
      <c r="CQ1346" s="37"/>
      <c r="CR1346" s="37"/>
      <c r="CS1346" s="37"/>
      <c r="CT1346" s="37"/>
      <c r="CU1346" s="37"/>
      <c r="CV1346" s="37"/>
      <c r="CW1346" s="37"/>
      <c r="CX1346" s="37"/>
      <c r="CY1346" s="37"/>
      <c r="CZ1346" s="37"/>
      <c r="DA1346" s="37"/>
      <c r="DB1346" s="37"/>
      <c r="DC1346" s="37"/>
      <c r="DD1346" s="37"/>
      <c r="DE1346" s="37"/>
      <c r="DF1346" s="37"/>
      <c r="DG1346" s="37"/>
      <c r="DH1346" s="37"/>
      <c r="DI1346" s="37"/>
      <c r="DJ1346" s="37"/>
      <c r="DK1346" s="37"/>
      <c r="DL1346" s="37"/>
      <c r="DM1346" s="37"/>
      <c r="DN1346" s="37"/>
      <c r="DO1346" s="37"/>
      <c r="DP1346" s="37"/>
      <c r="DQ1346" s="37"/>
      <c r="DR1346" s="37"/>
      <c r="DS1346" s="37"/>
      <c r="DT1346" s="37"/>
      <c r="DU1346" s="37"/>
      <c r="DV1346" s="37"/>
      <c r="DW1346" s="37"/>
      <c r="DX1346" s="37"/>
      <c r="DY1346" s="37"/>
      <c r="DZ1346" s="37"/>
      <c r="EA1346" s="37"/>
      <c r="EB1346" s="37"/>
      <c r="EC1346" s="37"/>
      <c r="ED1346" s="37"/>
      <c r="EE1346" s="37"/>
      <c r="EF1346" s="37"/>
      <c r="EG1346" s="37"/>
      <c r="EH1346" s="37"/>
      <c r="EI1346" s="37"/>
      <c r="EJ1346" s="37"/>
      <c r="EK1346" s="37"/>
      <c r="EL1346" s="37"/>
      <c r="EM1346" s="37"/>
      <c r="EN1346" s="37"/>
      <c r="EO1346" s="37"/>
      <c r="EP1346" s="37"/>
      <c r="EQ1346" s="37"/>
      <c r="ER1346" s="37"/>
      <c r="ES1346" s="37"/>
      <c r="ET1346" s="37"/>
      <c r="EU1346" s="37"/>
      <c r="EV1346" s="37"/>
      <c r="EW1346" s="37"/>
      <c r="EX1346" s="37"/>
      <c r="EY1346" s="37"/>
      <c r="EZ1346" s="37"/>
      <c r="FA1346" s="37"/>
      <c r="FB1346" s="37"/>
      <c r="FC1346" s="37"/>
      <c r="FD1346" s="37"/>
      <c r="FE1346" s="37"/>
      <c r="FF1346" s="37"/>
      <c r="FG1346" s="37"/>
      <c r="FH1346" s="37"/>
      <c r="FI1346" s="37"/>
      <c r="FJ1346" s="37"/>
      <c r="FK1346" s="37"/>
      <c r="FL1346" s="37"/>
      <c r="FM1346" s="37"/>
      <c r="FN1346" s="37"/>
      <c r="FO1346" s="37"/>
      <c r="FP1346" s="37"/>
      <c r="FQ1346" s="37"/>
      <c r="FR1346" s="37"/>
      <c r="FS1346" s="37"/>
      <c r="FT1346" s="37"/>
      <c r="FU1346" s="37"/>
      <c r="FV1346" s="37"/>
      <c r="FW1346" s="37"/>
      <c r="FX1346" s="37"/>
      <c r="FY1346" s="37"/>
      <c r="FZ1346" s="37"/>
      <c r="GA1346" s="37"/>
      <c r="GB1346" s="37"/>
      <c r="GC1346" s="37"/>
      <c r="GD1346" s="37"/>
      <c r="GE1346" s="37"/>
      <c r="GF1346" s="37"/>
      <c r="GG1346" s="37"/>
      <c r="GH1346" s="37"/>
      <c r="GI1346" s="37"/>
      <c r="GJ1346" s="37"/>
      <c r="GK1346" s="37"/>
      <c r="GL1346" s="37"/>
      <c r="GM1346" s="37"/>
      <c r="GN1346" s="37"/>
      <c r="GO1346" s="37"/>
      <c r="GP1346" s="37"/>
      <c r="GQ1346" s="37"/>
      <c r="GR1346" s="37"/>
      <c r="GS1346" s="37"/>
      <c r="GT1346" s="37"/>
      <c r="GU1346" s="37"/>
      <c r="GV1346" s="37"/>
      <c r="GW1346" s="37"/>
      <c r="GX1346" s="37"/>
      <c r="GY1346" s="37"/>
      <c r="GZ1346" s="37"/>
      <c r="HA1346" s="37"/>
    </row>
    <row r="1347" spans="1:209" s="39" customFormat="1" x14ac:dyDescent="0.25">
      <c r="A1347" s="50"/>
      <c r="B1347" s="124"/>
      <c r="C1347" s="125"/>
      <c r="D1347" s="20"/>
      <c r="E1347" s="20"/>
      <c r="F1347" s="20"/>
      <c r="G1347" s="37"/>
      <c r="H1347" s="37"/>
      <c r="I1347" s="37"/>
      <c r="J1347" s="37"/>
      <c r="K1347" s="37"/>
      <c r="L1347" s="37"/>
      <c r="M1347" s="37"/>
      <c r="N1347" s="37"/>
      <c r="O1347" s="37"/>
      <c r="P1347" s="37"/>
      <c r="Q1347" s="37"/>
      <c r="R1347" s="37"/>
      <c r="S1347" s="37"/>
      <c r="T1347" s="37"/>
      <c r="U1347" s="37"/>
      <c r="V1347" s="37"/>
      <c r="W1347" s="37"/>
      <c r="X1347" s="37"/>
      <c r="Y1347" s="37"/>
      <c r="Z1347" s="37"/>
      <c r="AA1347" s="37"/>
      <c r="AB1347" s="37"/>
      <c r="AC1347" s="37"/>
      <c r="AD1347" s="37"/>
      <c r="AE1347" s="37"/>
      <c r="AF1347" s="37"/>
      <c r="AG1347" s="37"/>
      <c r="AH1347" s="37"/>
      <c r="AI1347" s="37"/>
      <c r="AJ1347" s="37"/>
      <c r="AK1347" s="37"/>
      <c r="AL1347" s="37"/>
      <c r="AM1347" s="37"/>
      <c r="AN1347" s="37"/>
      <c r="AO1347" s="37"/>
      <c r="AP1347" s="37"/>
      <c r="AQ1347" s="37"/>
      <c r="AR1347" s="37"/>
      <c r="AS1347" s="37"/>
      <c r="AT1347" s="37"/>
      <c r="AU1347" s="37"/>
      <c r="AV1347" s="37"/>
      <c r="AW1347" s="37"/>
      <c r="AX1347" s="37"/>
      <c r="AY1347" s="37"/>
      <c r="AZ1347" s="37"/>
      <c r="BA1347" s="37"/>
      <c r="BB1347" s="37"/>
      <c r="BC1347" s="37"/>
      <c r="BD1347" s="37"/>
      <c r="BE1347" s="37"/>
      <c r="BF1347" s="37"/>
      <c r="BG1347" s="37"/>
      <c r="BH1347" s="37"/>
      <c r="BI1347" s="37"/>
      <c r="BJ1347" s="37"/>
      <c r="BK1347" s="37"/>
      <c r="BL1347" s="37"/>
      <c r="BM1347" s="37"/>
      <c r="BN1347" s="37"/>
      <c r="BO1347" s="37"/>
      <c r="BP1347" s="37"/>
      <c r="BQ1347" s="37"/>
      <c r="BR1347" s="37"/>
      <c r="BS1347" s="37"/>
      <c r="BT1347" s="37"/>
      <c r="BU1347" s="37"/>
      <c r="BV1347" s="37"/>
      <c r="BW1347" s="37"/>
      <c r="BX1347" s="37"/>
      <c r="BY1347" s="37"/>
      <c r="BZ1347" s="37"/>
      <c r="CA1347" s="37"/>
      <c r="CB1347" s="37"/>
      <c r="CC1347" s="37"/>
      <c r="CD1347" s="37"/>
      <c r="CE1347" s="37"/>
      <c r="CF1347" s="37"/>
      <c r="CG1347" s="37"/>
      <c r="CH1347" s="37"/>
      <c r="CI1347" s="37"/>
      <c r="CJ1347" s="37"/>
      <c r="CK1347" s="37"/>
      <c r="CL1347" s="37"/>
      <c r="CM1347" s="37"/>
      <c r="CN1347" s="37"/>
      <c r="CO1347" s="37"/>
      <c r="CP1347" s="37"/>
      <c r="CQ1347" s="37"/>
      <c r="CR1347" s="37"/>
      <c r="CS1347" s="37"/>
      <c r="CT1347" s="37"/>
      <c r="CU1347" s="37"/>
      <c r="CV1347" s="37"/>
      <c r="CW1347" s="37"/>
      <c r="CX1347" s="37"/>
      <c r="CY1347" s="37"/>
      <c r="CZ1347" s="37"/>
      <c r="DA1347" s="37"/>
      <c r="DB1347" s="37"/>
      <c r="DC1347" s="37"/>
      <c r="DD1347" s="37"/>
      <c r="DE1347" s="37"/>
      <c r="DF1347" s="37"/>
      <c r="DG1347" s="37"/>
      <c r="DH1347" s="37"/>
      <c r="DI1347" s="37"/>
      <c r="DJ1347" s="37"/>
      <c r="DK1347" s="37"/>
      <c r="DL1347" s="37"/>
      <c r="DM1347" s="37"/>
      <c r="DN1347" s="37"/>
      <c r="DO1347" s="37"/>
      <c r="DP1347" s="37"/>
      <c r="DQ1347" s="37"/>
      <c r="DR1347" s="37"/>
      <c r="DS1347" s="37"/>
      <c r="DT1347" s="37"/>
      <c r="DU1347" s="37"/>
      <c r="DV1347" s="37"/>
      <c r="DW1347" s="37"/>
      <c r="DX1347" s="37"/>
      <c r="DY1347" s="37"/>
      <c r="DZ1347" s="37"/>
      <c r="EA1347" s="37"/>
      <c r="EB1347" s="37"/>
      <c r="EC1347" s="37"/>
      <c r="ED1347" s="37"/>
      <c r="EE1347" s="37"/>
      <c r="EF1347" s="37"/>
      <c r="EG1347" s="37"/>
      <c r="EH1347" s="37"/>
      <c r="EI1347" s="37"/>
      <c r="EJ1347" s="37"/>
      <c r="EK1347" s="37"/>
      <c r="EL1347" s="37"/>
      <c r="EM1347" s="37"/>
      <c r="EN1347" s="37"/>
      <c r="EO1347" s="37"/>
      <c r="EP1347" s="37"/>
      <c r="EQ1347" s="37"/>
      <c r="ER1347" s="37"/>
      <c r="ES1347" s="37"/>
      <c r="ET1347" s="37"/>
      <c r="EU1347" s="37"/>
      <c r="EV1347" s="37"/>
      <c r="EW1347" s="37"/>
      <c r="EX1347" s="37"/>
      <c r="EY1347" s="37"/>
      <c r="EZ1347" s="37"/>
      <c r="FA1347" s="37"/>
      <c r="FB1347" s="37"/>
      <c r="FC1347" s="37"/>
      <c r="FD1347" s="37"/>
      <c r="FE1347" s="37"/>
      <c r="FF1347" s="37"/>
      <c r="FG1347" s="37"/>
      <c r="FH1347" s="37"/>
      <c r="FI1347" s="37"/>
      <c r="FJ1347" s="37"/>
      <c r="FK1347" s="37"/>
      <c r="FL1347" s="37"/>
      <c r="FM1347" s="37"/>
      <c r="FN1347" s="37"/>
      <c r="FO1347" s="37"/>
      <c r="FP1347" s="37"/>
      <c r="FQ1347" s="37"/>
      <c r="FR1347" s="37"/>
      <c r="FS1347" s="37"/>
      <c r="FT1347" s="37"/>
      <c r="FU1347" s="37"/>
      <c r="FV1347" s="37"/>
      <c r="FW1347" s="37"/>
      <c r="FX1347" s="37"/>
      <c r="FY1347" s="37"/>
      <c r="FZ1347" s="37"/>
      <c r="GA1347" s="37"/>
      <c r="GB1347" s="37"/>
      <c r="GC1347" s="37"/>
      <c r="GD1347" s="37"/>
      <c r="GE1347" s="37"/>
      <c r="GF1347" s="37"/>
      <c r="GG1347" s="37"/>
      <c r="GH1347" s="37"/>
      <c r="GI1347" s="37"/>
      <c r="GJ1347" s="37"/>
      <c r="GK1347" s="37"/>
      <c r="GL1347" s="37"/>
      <c r="GM1347" s="37"/>
      <c r="GN1347" s="37"/>
      <c r="GO1347" s="37"/>
      <c r="GP1347" s="37"/>
      <c r="GQ1347" s="37"/>
      <c r="GR1347" s="37"/>
      <c r="GS1347" s="37"/>
      <c r="GT1347" s="37"/>
      <c r="GU1347" s="37"/>
      <c r="GV1347" s="37"/>
      <c r="GW1347" s="37"/>
      <c r="GX1347" s="37"/>
      <c r="GY1347" s="37"/>
      <c r="GZ1347" s="37"/>
      <c r="HA1347" s="37"/>
    </row>
    <row r="1348" spans="1:209" s="39" customFormat="1" x14ac:dyDescent="0.25">
      <c r="A1348" s="50"/>
      <c r="B1348" s="124"/>
      <c r="C1348" s="125"/>
      <c r="D1348" s="20"/>
      <c r="E1348" s="20"/>
      <c r="F1348" s="20"/>
      <c r="G1348" s="37"/>
      <c r="H1348" s="37"/>
      <c r="I1348" s="37"/>
      <c r="J1348" s="37"/>
      <c r="K1348" s="37"/>
      <c r="L1348" s="37"/>
      <c r="M1348" s="37"/>
      <c r="N1348" s="37"/>
      <c r="O1348" s="37"/>
      <c r="P1348" s="37"/>
      <c r="Q1348" s="37"/>
      <c r="R1348" s="37"/>
      <c r="S1348" s="37"/>
      <c r="T1348" s="37"/>
      <c r="U1348" s="37"/>
      <c r="V1348" s="37"/>
      <c r="W1348" s="37"/>
      <c r="X1348" s="37"/>
      <c r="Y1348" s="37"/>
      <c r="Z1348" s="37"/>
      <c r="AA1348" s="37"/>
      <c r="AB1348" s="37"/>
      <c r="AC1348" s="37"/>
      <c r="AD1348" s="37"/>
      <c r="AE1348" s="37"/>
      <c r="AF1348" s="37"/>
      <c r="AG1348" s="37"/>
      <c r="AH1348" s="37"/>
      <c r="AI1348" s="37"/>
      <c r="AJ1348" s="37"/>
      <c r="AK1348" s="37"/>
      <c r="AL1348" s="37"/>
      <c r="AM1348" s="37"/>
      <c r="AN1348" s="37"/>
      <c r="AO1348" s="37"/>
      <c r="AP1348" s="37"/>
      <c r="AQ1348" s="37"/>
      <c r="AR1348" s="37"/>
      <c r="AS1348" s="37"/>
      <c r="AT1348" s="37"/>
      <c r="AU1348" s="37"/>
      <c r="AV1348" s="37"/>
      <c r="AW1348" s="37"/>
      <c r="AX1348" s="37"/>
      <c r="AY1348" s="37"/>
      <c r="AZ1348" s="37"/>
      <c r="BA1348" s="37"/>
      <c r="BB1348" s="37"/>
      <c r="BC1348" s="37"/>
      <c r="BD1348" s="37"/>
      <c r="BE1348" s="37"/>
      <c r="BF1348" s="37"/>
      <c r="BG1348" s="37"/>
      <c r="BH1348" s="37"/>
      <c r="BI1348" s="37"/>
      <c r="BJ1348" s="37"/>
      <c r="BK1348" s="37"/>
      <c r="BL1348" s="37"/>
      <c r="BM1348" s="37"/>
      <c r="BN1348" s="37"/>
      <c r="BO1348" s="37"/>
      <c r="BP1348" s="37"/>
      <c r="BQ1348" s="37"/>
      <c r="BR1348" s="37"/>
      <c r="BS1348" s="37"/>
      <c r="BT1348" s="37"/>
      <c r="BU1348" s="37"/>
      <c r="BV1348" s="37"/>
      <c r="BW1348" s="37"/>
      <c r="BX1348" s="37"/>
      <c r="BY1348" s="37"/>
      <c r="BZ1348" s="37"/>
      <c r="CA1348" s="37"/>
      <c r="CB1348" s="37"/>
      <c r="CC1348" s="37"/>
      <c r="CD1348" s="37"/>
      <c r="CE1348" s="37"/>
      <c r="CF1348" s="37"/>
      <c r="CG1348" s="37"/>
      <c r="CH1348" s="37"/>
      <c r="CI1348" s="37"/>
      <c r="CJ1348" s="37"/>
      <c r="CK1348" s="37"/>
      <c r="CL1348" s="37"/>
      <c r="CM1348" s="37"/>
      <c r="CN1348" s="37"/>
      <c r="CO1348" s="37"/>
      <c r="CP1348" s="37"/>
      <c r="CQ1348" s="37"/>
      <c r="CR1348" s="37"/>
      <c r="CS1348" s="37"/>
      <c r="CT1348" s="37"/>
      <c r="CU1348" s="37"/>
      <c r="CV1348" s="37"/>
      <c r="CW1348" s="37"/>
      <c r="CX1348" s="37"/>
      <c r="CY1348" s="37"/>
      <c r="CZ1348" s="37"/>
      <c r="DA1348" s="37"/>
      <c r="DB1348" s="37"/>
      <c r="DC1348" s="37"/>
      <c r="DD1348" s="37"/>
      <c r="DE1348" s="37"/>
      <c r="DF1348" s="37"/>
      <c r="DG1348" s="37"/>
      <c r="DH1348" s="37"/>
      <c r="DI1348" s="37"/>
      <c r="DJ1348" s="37"/>
      <c r="DK1348" s="37"/>
      <c r="DL1348" s="37"/>
      <c r="DM1348" s="37"/>
      <c r="DN1348" s="37"/>
      <c r="DO1348" s="37"/>
      <c r="DP1348" s="37"/>
      <c r="DQ1348" s="37"/>
      <c r="DR1348" s="37"/>
      <c r="DS1348" s="37"/>
      <c r="DT1348" s="37"/>
      <c r="DU1348" s="37"/>
      <c r="DV1348" s="37"/>
      <c r="DW1348" s="37"/>
      <c r="DX1348" s="37"/>
      <c r="DY1348" s="37"/>
      <c r="DZ1348" s="37"/>
      <c r="EA1348" s="37"/>
      <c r="EB1348" s="37"/>
      <c r="EC1348" s="37"/>
      <c r="ED1348" s="37"/>
      <c r="EE1348" s="37"/>
      <c r="EF1348" s="37"/>
      <c r="EG1348" s="37"/>
      <c r="EH1348" s="37"/>
      <c r="EI1348" s="37"/>
      <c r="EJ1348" s="37"/>
      <c r="EK1348" s="37"/>
      <c r="EL1348" s="37"/>
      <c r="EM1348" s="37"/>
      <c r="EN1348" s="37"/>
      <c r="EO1348" s="37"/>
      <c r="EP1348" s="37"/>
      <c r="EQ1348" s="37"/>
      <c r="ER1348" s="37"/>
      <c r="ES1348" s="37"/>
      <c r="ET1348" s="37"/>
      <c r="EU1348" s="37"/>
      <c r="EV1348" s="37"/>
      <c r="EW1348" s="37"/>
      <c r="EX1348" s="37"/>
      <c r="EY1348" s="37"/>
      <c r="EZ1348" s="37"/>
      <c r="FA1348" s="37"/>
      <c r="FB1348" s="37"/>
      <c r="FC1348" s="37"/>
      <c r="FD1348" s="37"/>
      <c r="FE1348" s="37"/>
      <c r="FF1348" s="37"/>
      <c r="FG1348" s="37"/>
      <c r="FH1348" s="37"/>
      <c r="FI1348" s="37"/>
      <c r="FJ1348" s="37"/>
      <c r="FK1348" s="37"/>
      <c r="FL1348" s="37"/>
      <c r="FM1348" s="37"/>
      <c r="FN1348" s="37"/>
      <c r="FO1348" s="37"/>
      <c r="FP1348" s="37"/>
      <c r="FQ1348" s="37"/>
      <c r="FR1348" s="37"/>
      <c r="FS1348" s="37"/>
      <c r="FT1348" s="37"/>
      <c r="FU1348" s="37"/>
      <c r="FV1348" s="37"/>
      <c r="FW1348" s="37"/>
      <c r="FX1348" s="37"/>
      <c r="FY1348" s="37"/>
      <c r="FZ1348" s="37"/>
      <c r="GA1348" s="37"/>
      <c r="GB1348" s="37"/>
      <c r="GC1348" s="37"/>
      <c r="GD1348" s="37"/>
      <c r="GE1348" s="37"/>
      <c r="GF1348" s="37"/>
      <c r="GG1348" s="37"/>
      <c r="GH1348" s="37"/>
      <c r="GI1348" s="37"/>
      <c r="GJ1348" s="37"/>
      <c r="GK1348" s="37"/>
      <c r="GL1348" s="37"/>
      <c r="GM1348" s="37"/>
      <c r="GN1348" s="37"/>
      <c r="GO1348" s="37"/>
      <c r="GP1348" s="37"/>
      <c r="GQ1348" s="37"/>
      <c r="GR1348" s="37"/>
      <c r="GS1348" s="37"/>
      <c r="GT1348" s="37"/>
      <c r="GU1348" s="37"/>
      <c r="GV1348" s="37"/>
      <c r="GW1348" s="37"/>
      <c r="GX1348" s="37"/>
      <c r="GY1348" s="37"/>
      <c r="GZ1348" s="37"/>
      <c r="HA1348" s="37"/>
    </row>
    <row r="1349" spans="1:209" s="39" customFormat="1" x14ac:dyDescent="0.25">
      <c r="A1349" s="50"/>
      <c r="B1349" s="124"/>
      <c r="C1349" s="125"/>
      <c r="D1349" s="20"/>
      <c r="E1349" s="20"/>
      <c r="F1349" s="20"/>
      <c r="G1349" s="37"/>
      <c r="H1349" s="37"/>
      <c r="I1349" s="37"/>
      <c r="J1349" s="37"/>
      <c r="K1349" s="37"/>
      <c r="L1349" s="37"/>
      <c r="M1349" s="37"/>
      <c r="N1349" s="37"/>
      <c r="O1349" s="37"/>
      <c r="P1349" s="37"/>
      <c r="Q1349" s="37"/>
      <c r="R1349" s="37"/>
      <c r="S1349" s="37"/>
      <c r="T1349" s="37"/>
      <c r="U1349" s="37"/>
      <c r="V1349" s="37"/>
      <c r="W1349" s="37"/>
      <c r="X1349" s="37"/>
      <c r="Y1349" s="37"/>
      <c r="Z1349" s="37"/>
      <c r="AA1349" s="37"/>
      <c r="AB1349" s="37"/>
      <c r="AC1349" s="37"/>
      <c r="AD1349" s="37"/>
      <c r="AE1349" s="37"/>
      <c r="AF1349" s="37"/>
      <c r="AG1349" s="37"/>
      <c r="AH1349" s="37"/>
      <c r="AI1349" s="37"/>
      <c r="AJ1349" s="37"/>
      <c r="AK1349" s="37"/>
      <c r="AL1349" s="37"/>
      <c r="AM1349" s="37"/>
      <c r="AN1349" s="37"/>
      <c r="AO1349" s="37"/>
      <c r="AP1349" s="37"/>
      <c r="AQ1349" s="37"/>
      <c r="AR1349" s="37"/>
      <c r="AS1349" s="37"/>
      <c r="AT1349" s="37"/>
      <c r="AU1349" s="37"/>
      <c r="AV1349" s="37"/>
      <c r="AW1349" s="37"/>
      <c r="AX1349" s="37"/>
      <c r="AY1349" s="37"/>
      <c r="AZ1349" s="37"/>
      <c r="BA1349" s="37"/>
      <c r="BB1349" s="37"/>
      <c r="BC1349" s="37"/>
      <c r="BD1349" s="37"/>
      <c r="BE1349" s="37"/>
      <c r="BF1349" s="37"/>
      <c r="BG1349" s="37"/>
      <c r="BH1349" s="37"/>
      <c r="BI1349" s="37"/>
      <c r="BJ1349" s="37"/>
      <c r="BK1349" s="37"/>
      <c r="BL1349" s="37"/>
      <c r="BM1349" s="37"/>
      <c r="BN1349" s="37"/>
      <c r="BO1349" s="37"/>
      <c r="BP1349" s="37"/>
      <c r="BQ1349" s="37"/>
      <c r="BR1349" s="37"/>
      <c r="BS1349" s="37"/>
      <c r="BT1349" s="37"/>
      <c r="BU1349" s="37"/>
      <c r="BV1349" s="37"/>
      <c r="BW1349" s="37"/>
      <c r="BX1349" s="37"/>
      <c r="BY1349" s="37"/>
      <c r="BZ1349" s="37"/>
      <c r="CA1349" s="37"/>
      <c r="CB1349" s="37"/>
      <c r="CC1349" s="37"/>
      <c r="CD1349" s="37"/>
      <c r="CE1349" s="37"/>
      <c r="CF1349" s="37"/>
      <c r="CG1349" s="37"/>
      <c r="CH1349" s="37"/>
      <c r="CI1349" s="37"/>
      <c r="CJ1349" s="37"/>
      <c r="CK1349" s="37"/>
      <c r="CL1349" s="37"/>
      <c r="CM1349" s="37"/>
      <c r="CN1349" s="37"/>
      <c r="CO1349" s="37"/>
      <c r="CP1349" s="37"/>
      <c r="CQ1349" s="37"/>
      <c r="CR1349" s="37"/>
      <c r="CS1349" s="37"/>
      <c r="CT1349" s="37"/>
      <c r="CU1349" s="37"/>
      <c r="CV1349" s="37"/>
      <c r="CW1349" s="37"/>
      <c r="CX1349" s="37"/>
      <c r="CY1349" s="37"/>
      <c r="CZ1349" s="37"/>
      <c r="DA1349" s="37"/>
      <c r="DB1349" s="37"/>
      <c r="DC1349" s="37"/>
      <c r="DD1349" s="37"/>
      <c r="DE1349" s="37"/>
      <c r="DF1349" s="37"/>
      <c r="DG1349" s="37"/>
      <c r="DH1349" s="37"/>
      <c r="DI1349" s="37"/>
      <c r="DJ1349" s="37"/>
      <c r="DK1349" s="37"/>
      <c r="DL1349" s="37"/>
      <c r="DM1349" s="37"/>
      <c r="DN1349" s="37"/>
      <c r="DO1349" s="37"/>
      <c r="DP1349" s="37"/>
      <c r="DQ1349" s="37"/>
      <c r="DR1349" s="37"/>
      <c r="DS1349" s="37"/>
      <c r="DT1349" s="37"/>
      <c r="DU1349" s="37"/>
      <c r="DV1349" s="37"/>
      <c r="DW1349" s="37"/>
      <c r="DX1349" s="37"/>
      <c r="DY1349" s="37"/>
      <c r="DZ1349" s="37"/>
      <c r="EA1349" s="37"/>
      <c r="EB1349" s="37"/>
      <c r="EC1349" s="37"/>
      <c r="ED1349" s="37"/>
      <c r="EE1349" s="37"/>
      <c r="EF1349" s="37"/>
      <c r="EG1349" s="37"/>
      <c r="EH1349" s="37"/>
      <c r="EI1349" s="37"/>
      <c r="EJ1349" s="37"/>
      <c r="EK1349" s="37"/>
      <c r="EL1349" s="37"/>
      <c r="EM1349" s="37"/>
      <c r="EN1349" s="37"/>
      <c r="EO1349" s="37"/>
      <c r="EP1349" s="37"/>
      <c r="EQ1349" s="37"/>
      <c r="ER1349" s="37"/>
      <c r="ES1349" s="37"/>
      <c r="ET1349" s="37"/>
      <c r="EU1349" s="37"/>
      <c r="EV1349" s="37"/>
      <c r="EW1349" s="37"/>
      <c r="EX1349" s="37"/>
      <c r="EY1349" s="37"/>
      <c r="EZ1349" s="37"/>
      <c r="FA1349" s="37"/>
      <c r="FB1349" s="37"/>
      <c r="FC1349" s="37"/>
      <c r="FD1349" s="37"/>
      <c r="FE1349" s="37"/>
      <c r="FF1349" s="37"/>
      <c r="FG1349" s="37"/>
      <c r="FH1349" s="37"/>
      <c r="FI1349" s="37"/>
      <c r="FJ1349" s="37"/>
      <c r="FK1349" s="37"/>
      <c r="FL1349" s="37"/>
      <c r="FM1349" s="37"/>
      <c r="FN1349" s="37"/>
      <c r="FO1349" s="37"/>
      <c r="FP1349" s="37"/>
      <c r="FQ1349" s="37"/>
      <c r="FR1349" s="37"/>
      <c r="FS1349" s="37"/>
      <c r="FT1349" s="37"/>
      <c r="FU1349" s="37"/>
      <c r="FV1349" s="37"/>
      <c r="FW1349" s="37"/>
      <c r="FX1349" s="37"/>
      <c r="FY1349" s="37"/>
      <c r="FZ1349" s="37"/>
      <c r="GA1349" s="37"/>
      <c r="GB1349" s="37"/>
      <c r="GC1349" s="37"/>
      <c r="GD1349" s="37"/>
      <c r="GE1349" s="37"/>
      <c r="GF1349" s="37"/>
      <c r="GG1349" s="37"/>
      <c r="GH1349" s="37"/>
      <c r="GI1349" s="37"/>
      <c r="GJ1349" s="37"/>
      <c r="GK1349" s="37"/>
      <c r="GL1349" s="37"/>
      <c r="GM1349" s="37"/>
      <c r="GN1349" s="37"/>
      <c r="GO1349" s="37"/>
      <c r="GP1349" s="37"/>
      <c r="GQ1349" s="37"/>
      <c r="GR1349" s="37"/>
      <c r="GS1349" s="37"/>
      <c r="GT1349" s="37"/>
      <c r="GU1349" s="37"/>
      <c r="GV1349" s="37"/>
      <c r="GW1349" s="37"/>
      <c r="GX1349" s="37"/>
      <c r="GY1349" s="37"/>
      <c r="GZ1349" s="37"/>
      <c r="HA1349" s="37"/>
    </row>
    <row r="1350" spans="1:209" s="39" customFormat="1" x14ac:dyDescent="0.25">
      <c r="A1350" s="50"/>
      <c r="B1350" s="124"/>
      <c r="C1350" s="125"/>
      <c r="D1350" s="20"/>
      <c r="E1350" s="20"/>
      <c r="F1350" s="20"/>
      <c r="G1350" s="37"/>
      <c r="H1350" s="37"/>
      <c r="I1350" s="37"/>
      <c r="J1350" s="37"/>
      <c r="K1350" s="37"/>
      <c r="L1350" s="37"/>
      <c r="M1350" s="37"/>
      <c r="N1350" s="37"/>
      <c r="O1350" s="37"/>
      <c r="P1350" s="37"/>
      <c r="Q1350" s="37"/>
      <c r="R1350" s="37"/>
      <c r="S1350" s="37"/>
      <c r="T1350" s="37"/>
      <c r="U1350" s="37"/>
      <c r="V1350" s="37"/>
      <c r="W1350" s="37"/>
      <c r="X1350" s="37"/>
      <c r="Y1350" s="37"/>
      <c r="Z1350" s="37"/>
      <c r="AA1350" s="37"/>
      <c r="AB1350" s="37"/>
      <c r="AC1350" s="37"/>
      <c r="AD1350" s="37"/>
      <c r="AE1350" s="37"/>
      <c r="AF1350" s="37"/>
      <c r="AG1350" s="37"/>
      <c r="AH1350" s="37"/>
      <c r="AI1350" s="37"/>
      <c r="AJ1350" s="37"/>
      <c r="AK1350" s="37"/>
      <c r="AL1350" s="37"/>
      <c r="AM1350" s="37"/>
      <c r="AN1350" s="37"/>
      <c r="AO1350" s="37"/>
      <c r="AP1350" s="37"/>
      <c r="AQ1350" s="37"/>
      <c r="AR1350" s="37"/>
      <c r="AS1350" s="37"/>
      <c r="AT1350" s="37"/>
      <c r="AU1350" s="37"/>
      <c r="AV1350" s="37"/>
      <c r="AW1350" s="37"/>
      <c r="AX1350" s="37"/>
      <c r="AY1350" s="37"/>
      <c r="AZ1350" s="37"/>
      <c r="BA1350" s="37"/>
      <c r="BB1350" s="37"/>
      <c r="BC1350" s="37"/>
      <c r="BD1350" s="37"/>
      <c r="BE1350" s="37"/>
      <c r="BF1350" s="37"/>
      <c r="BG1350" s="37"/>
      <c r="BH1350" s="37"/>
      <c r="BI1350" s="37"/>
      <c r="BJ1350" s="37"/>
      <c r="BK1350" s="37"/>
      <c r="BL1350" s="37"/>
      <c r="BM1350" s="37"/>
      <c r="BN1350" s="37"/>
      <c r="BO1350" s="37"/>
      <c r="BP1350" s="37"/>
      <c r="BQ1350" s="37"/>
      <c r="BR1350" s="37"/>
      <c r="BS1350" s="37"/>
      <c r="BT1350" s="37"/>
      <c r="BU1350" s="37"/>
      <c r="BV1350" s="37"/>
      <c r="BW1350" s="37"/>
      <c r="BX1350" s="37"/>
      <c r="BY1350" s="37"/>
      <c r="BZ1350" s="37"/>
      <c r="CA1350" s="37"/>
      <c r="CB1350" s="37"/>
      <c r="CC1350" s="37"/>
      <c r="CD1350" s="37"/>
      <c r="CE1350" s="37"/>
      <c r="CF1350" s="37"/>
      <c r="CG1350" s="37"/>
      <c r="CH1350" s="37"/>
      <c r="CI1350" s="37"/>
      <c r="CJ1350" s="37"/>
      <c r="CK1350" s="37"/>
      <c r="CL1350" s="37"/>
      <c r="CM1350" s="37"/>
      <c r="CN1350" s="37"/>
      <c r="CO1350" s="37"/>
      <c r="CP1350" s="37"/>
      <c r="CQ1350" s="37"/>
      <c r="CR1350" s="37"/>
      <c r="CS1350" s="37"/>
      <c r="CT1350" s="37"/>
      <c r="CU1350" s="37"/>
      <c r="CV1350" s="37"/>
      <c r="CW1350" s="37"/>
      <c r="CX1350" s="37"/>
      <c r="CY1350" s="37"/>
      <c r="CZ1350" s="37"/>
      <c r="DA1350" s="37"/>
      <c r="DB1350" s="37"/>
      <c r="DC1350" s="37"/>
      <c r="DD1350" s="37"/>
      <c r="DE1350" s="37"/>
      <c r="DF1350" s="37"/>
      <c r="DG1350" s="37"/>
      <c r="DH1350" s="37"/>
      <c r="DI1350" s="37"/>
      <c r="DJ1350" s="37"/>
      <c r="DK1350" s="37"/>
      <c r="DL1350" s="37"/>
      <c r="DM1350" s="37"/>
      <c r="DN1350" s="37"/>
      <c r="DO1350" s="37"/>
      <c r="DP1350" s="37"/>
      <c r="DQ1350" s="37"/>
      <c r="DR1350" s="37"/>
      <c r="DS1350" s="37"/>
      <c r="DT1350" s="37"/>
      <c r="DU1350" s="37"/>
      <c r="DV1350" s="37"/>
      <c r="DW1350" s="37"/>
      <c r="DX1350" s="37"/>
      <c r="DY1350" s="37"/>
      <c r="DZ1350" s="37"/>
      <c r="EA1350" s="37"/>
      <c r="EB1350" s="37"/>
      <c r="EC1350" s="37"/>
      <c r="ED1350" s="37"/>
      <c r="EE1350" s="37"/>
      <c r="EF1350" s="37"/>
      <c r="EG1350" s="37"/>
      <c r="EH1350" s="37"/>
      <c r="EI1350" s="37"/>
      <c r="EJ1350" s="37"/>
      <c r="EK1350" s="37"/>
      <c r="EL1350" s="37"/>
      <c r="EM1350" s="37"/>
      <c r="EN1350" s="37"/>
      <c r="EO1350" s="37"/>
      <c r="EP1350" s="37"/>
      <c r="EQ1350" s="37"/>
      <c r="ER1350" s="37"/>
      <c r="ES1350" s="37"/>
      <c r="ET1350" s="37"/>
      <c r="EU1350" s="37"/>
      <c r="EV1350" s="37"/>
      <c r="EW1350" s="37"/>
      <c r="EX1350" s="37"/>
      <c r="EY1350" s="37"/>
      <c r="EZ1350" s="37"/>
      <c r="FA1350" s="37"/>
      <c r="FB1350" s="37"/>
      <c r="FC1350" s="37"/>
      <c r="FD1350" s="37"/>
      <c r="FE1350" s="37"/>
      <c r="FF1350" s="37"/>
      <c r="FG1350" s="37"/>
      <c r="FH1350" s="37"/>
      <c r="FI1350" s="37"/>
      <c r="FJ1350" s="37"/>
      <c r="FK1350" s="37"/>
      <c r="FL1350" s="37"/>
      <c r="FM1350" s="37"/>
      <c r="FN1350" s="37"/>
      <c r="FO1350" s="37"/>
      <c r="FP1350" s="37"/>
      <c r="FQ1350" s="37"/>
      <c r="FR1350" s="37"/>
      <c r="FS1350" s="37"/>
      <c r="FT1350" s="37"/>
      <c r="FU1350" s="37"/>
      <c r="FV1350" s="37"/>
      <c r="FW1350" s="37"/>
      <c r="FX1350" s="37"/>
      <c r="FY1350" s="37"/>
      <c r="FZ1350" s="37"/>
      <c r="GA1350" s="37"/>
      <c r="GB1350" s="37"/>
      <c r="GC1350" s="37"/>
      <c r="GD1350" s="37"/>
      <c r="GE1350" s="37"/>
      <c r="GF1350" s="37"/>
      <c r="GG1350" s="37"/>
      <c r="GH1350" s="37"/>
      <c r="GI1350" s="37"/>
      <c r="GJ1350" s="37"/>
      <c r="GK1350" s="37"/>
      <c r="GL1350" s="37"/>
      <c r="GM1350" s="37"/>
      <c r="GN1350" s="37"/>
      <c r="GO1350" s="37"/>
      <c r="GP1350" s="37"/>
      <c r="GQ1350" s="37"/>
      <c r="GR1350" s="37"/>
      <c r="GS1350" s="37"/>
      <c r="GT1350" s="37"/>
      <c r="GU1350" s="37"/>
      <c r="GV1350" s="37"/>
      <c r="GW1350" s="37"/>
      <c r="GX1350" s="37"/>
      <c r="GY1350" s="37"/>
      <c r="GZ1350" s="37"/>
      <c r="HA1350" s="37"/>
    </row>
    <row r="1351" spans="1:209" s="39" customFormat="1" x14ac:dyDescent="0.25">
      <c r="A1351" s="50"/>
      <c r="B1351" s="124"/>
      <c r="C1351" s="125"/>
      <c r="D1351" s="20"/>
      <c r="E1351" s="20"/>
      <c r="F1351" s="20"/>
      <c r="G1351" s="37"/>
      <c r="H1351" s="37"/>
      <c r="I1351" s="37"/>
      <c r="J1351" s="37"/>
      <c r="K1351" s="37"/>
      <c r="L1351" s="37"/>
      <c r="M1351" s="37"/>
      <c r="N1351" s="37"/>
      <c r="O1351" s="37"/>
      <c r="P1351" s="37"/>
      <c r="Q1351" s="37"/>
      <c r="R1351" s="37"/>
      <c r="S1351" s="37"/>
      <c r="T1351" s="37"/>
      <c r="U1351" s="37"/>
      <c r="V1351" s="37"/>
      <c r="W1351" s="37"/>
      <c r="X1351" s="37"/>
      <c r="Y1351" s="37"/>
      <c r="Z1351" s="37"/>
      <c r="AA1351" s="37"/>
      <c r="AB1351" s="37"/>
      <c r="AC1351" s="37"/>
      <c r="AD1351" s="37"/>
      <c r="AE1351" s="37"/>
      <c r="AF1351" s="37"/>
      <c r="AG1351" s="37"/>
      <c r="AH1351" s="37"/>
      <c r="AI1351" s="37"/>
      <c r="AJ1351" s="37"/>
      <c r="AK1351" s="37"/>
      <c r="AL1351" s="37"/>
      <c r="AM1351" s="37"/>
      <c r="AN1351" s="37"/>
      <c r="AO1351" s="37"/>
      <c r="AP1351" s="37"/>
      <c r="AQ1351" s="37"/>
      <c r="AR1351" s="37"/>
      <c r="AS1351" s="37"/>
      <c r="AT1351" s="37"/>
      <c r="AU1351" s="37"/>
      <c r="AV1351" s="37"/>
      <c r="AW1351" s="37"/>
      <c r="AX1351" s="37"/>
      <c r="AY1351" s="37"/>
      <c r="AZ1351" s="37"/>
      <c r="BA1351" s="37"/>
      <c r="BB1351" s="37"/>
      <c r="BC1351" s="37"/>
      <c r="BD1351" s="37"/>
      <c r="BE1351" s="37"/>
      <c r="BF1351" s="37"/>
      <c r="BG1351" s="37"/>
      <c r="BH1351" s="37"/>
      <c r="BI1351" s="37"/>
      <c r="BJ1351" s="37"/>
      <c r="BK1351" s="37"/>
      <c r="BL1351" s="37"/>
      <c r="BM1351" s="37"/>
      <c r="BN1351" s="37"/>
      <c r="BO1351" s="37"/>
      <c r="BP1351" s="37"/>
      <c r="BQ1351" s="37"/>
      <c r="BR1351" s="37"/>
      <c r="BS1351" s="37"/>
      <c r="BT1351" s="37"/>
      <c r="BU1351" s="37"/>
      <c r="BV1351" s="37"/>
      <c r="BW1351" s="37"/>
      <c r="BX1351" s="37"/>
      <c r="BY1351" s="37"/>
      <c r="BZ1351" s="37"/>
      <c r="CA1351" s="37"/>
      <c r="CB1351" s="37"/>
      <c r="CC1351" s="37"/>
      <c r="CD1351" s="37"/>
      <c r="CE1351" s="37"/>
      <c r="CF1351" s="37"/>
      <c r="CG1351" s="37"/>
      <c r="CH1351" s="37"/>
      <c r="CI1351" s="37"/>
      <c r="CJ1351" s="37"/>
      <c r="CK1351" s="37"/>
      <c r="CL1351" s="37"/>
      <c r="CM1351" s="37"/>
      <c r="CN1351" s="37"/>
      <c r="CO1351" s="37"/>
      <c r="CP1351" s="37"/>
      <c r="CQ1351" s="37"/>
      <c r="CR1351" s="37"/>
      <c r="CS1351" s="37"/>
      <c r="CT1351" s="37"/>
      <c r="CU1351" s="37"/>
      <c r="CV1351" s="37"/>
      <c r="CW1351" s="37"/>
      <c r="CX1351" s="37"/>
      <c r="CY1351" s="37"/>
      <c r="CZ1351" s="37"/>
      <c r="DA1351" s="37"/>
      <c r="DB1351" s="37"/>
      <c r="DC1351" s="37"/>
      <c r="DD1351" s="37"/>
      <c r="DE1351" s="37"/>
      <c r="DF1351" s="37"/>
      <c r="DG1351" s="37"/>
      <c r="DH1351" s="37"/>
      <c r="DI1351" s="37"/>
      <c r="DJ1351" s="37"/>
      <c r="DK1351" s="37"/>
      <c r="DL1351" s="37"/>
      <c r="DM1351" s="37"/>
      <c r="DN1351" s="37"/>
      <c r="DO1351" s="37"/>
      <c r="DP1351" s="37"/>
      <c r="DQ1351" s="37"/>
      <c r="DR1351" s="37"/>
      <c r="DS1351" s="37"/>
      <c r="DT1351" s="37"/>
      <c r="DU1351" s="37"/>
      <c r="DV1351" s="37"/>
      <c r="DW1351" s="37"/>
      <c r="DX1351" s="37"/>
      <c r="DY1351" s="37"/>
      <c r="DZ1351" s="37"/>
      <c r="EA1351" s="37"/>
      <c r="EB1351" s="37"/>
      <c r="EC1351" s="37"/>
      <c r="ED1351" s="37"/>
      <c r="EE1351" s="37"/>
      <c r="EF1351" s="37"/>
      <c r="EG1351" s="37"/>
      <c r="EH1351" s="37"/>
      <c r="EI1351" s="37"/>
      <c r="EJ1351" s="37"/>
      <c r="EK1351" s="37"/>
      <c r="EL1351" s="37"/>
      <c r="EM1351" s="37"/>
      <c r="EN1351" s="37"/>
      <c r="EO1351" s="37"/>
      <c r="EP1351" s="37"/>
      <c r="EQ1351" s="37"/>
      <c r="ER1351" s="37"/>
      <c r="ES1351" s="37"/>
      <c r="ET1351" s="37"/>
      <c r="EU1351" s="37"/>
      <c r="EV1351" s="37"/>
      <c r="EW1351" s="37"/>
      <c r="EX1351" s="37"/>
      <c r="EY1351" s="37"/>
      <c r="EZ1351" s="37"/>
      <c r="FA1351" s="37"/>
      <c r="FB1351" s="37"/>
      <c r="FC1351" s="37"/>
      <c r="FD1351" s="37"/>
      <c r="FE1351" s="37"/>
      <c r="FF1351" s="37"/>
      <c r="FG1351" s="37"/>
      <c r="FH1351" s="37"/>
      <c r="FI1351" s="37"/>
      <c r="FJ1351" s="37"/>
      <c r="FK1351" s="37"/>
      <c r="FL1351" s="37"/>
      <c r="FM1351" s="37"/>
      <c r="FN1351" s="37"/>
      <c r="FO1351" s="37"/>
      <c r="FP1351" s="37"/>
      <c r="FQ1351" s="37"/>
      <c r="FR1351" s="37"/>
      <c r="FS1351" s="37"/>
      <c r="FT1351" s="37"/>
      <c r="FU1351" s="37"/>
      <c r="FV1351" s="37"/>
      <c r="FW1351" s="37"/>
      <c r="FX1351" s="37"/>
      <c r="FY1351" s="37"/>
      <c r="FZ1351" s="37"/>
      <c r="GA1351" s="37"/>
      <c r="GB1351" s="37"/>
      <c r="GC1351" s="37"/>
      <c r="GD1351" s="37"/>
      <c r="GE1351" s="37"/>
      <c r="GF1351" s="37"/>
      <c r="GG1351" s="37"/>
      <c r="GH1351" s="37"/>
      <c r="GI1351" s="37"/>
      <c r="GJ1351" s="37"/>
      <c r="GK1351" s="37"/>
      <c r="GL1351" s="37"/>
      <c r="GM1351" s="37"/>
      <c r="GN1351" s="37"/>
      <c r="GO1351" s="37"/>
      <c r="GP1351" s="37"/>
      <c r="GQ1351" s="37"/>
      <c r="GR1351" s="37"/>
      <c r="GS1351" s="37"/>
      <c r="GT1351" s="37"/>
      <c r="GU1351" s="37"/>
      <c r="GV1351" s="37"/>
      <c r="GW1351" s="37"/>
      <c r="GX1351" s="37"/>
      <c r="GY1351" s="37"/>
      <c r="GZ1351" s="37"/>
      <c r="HA1351" s="37"/>
    </row>
    <row r="1352" spans="1:209" s="39" customFormat="1" x14ac:dyDescent="0.25">
      <c r="A1352" s="50"/>
      <c r="B1352" s="124"/>
      <c r="C1352" s="125"/>
      <c r="D1352" s="20"/>
      <c r="E1352" s="20"/>
      <c r="F1352" s="20"/>
      <c r="G1352" s="37"/>
      <c r="H1352" s="37"/>
      <c r="I1352" s="37"/>
      <c r="J1352" s="37"/>
      <c r="K1352" s="37"/>
      <c r="L1352" s="37"/>
      <c r="M1352" s="37"/>
      <c r="N1352" s="37"/>
      <c r="O1352" s="37"/>
      <c r="P1352" s="37"/>
      <c r="Q1352" s="37"/>
      <c r="R1352" s="37"/>
      <c r="S1352" s="37"/>
      <c r="T1352" s="37"/>
      <c r="U1352" s="37"/>
      <c r="V1352" s="37"/>
      <c r="W1352" s="37"/>
      <c r="X1352" s="37"/>
      <c r="Y1352" s="37"/>
      <c r="Z1352" s="37"/>
      <c r="AA1352" s="37"/>
      <c r="AB1352" s="37"/>
      <c r="AC1352" s="37"/>
      <c r="AD1352" s="37"/>
      <c r="AE1352" s="37"/>
      <c r="AF1352" s="37"/>
      <c r="AG1352" s="37"/>
      <c r="AH1352" s="37"/>
      <c r="AI1352" s="37"/>
      <c r="AJ1352" s="37"/>
      <c r="AK1352" s="37"/>
      <c r="AL1352" s="37"/>
      <c r="AM1352" s="37"/>
      <c r="AN1352" s="37"/>
      <c r="AO1352" s="37"/>
      <c r="AP1352" s="37"/>
      <c r="AQ1352" s="37"/>
      <c r="AR1352" s="37"/>
      <c r="AS1352" s="37"/>
      <c r="AT1352" s="37"/>
      <c r="AU1352" s="37"/>
      <c r="AV1352" s="37"/>
      <c r="AW1352" s="37"/>
      <c r="AX1352" s="37"/>
      <c r="AY1352" s="37"/>
      <c r="AZ1352" s="37"/>
      <c r="BA1352" s="37"/>
      <c r="BB1352" s="37"/>
      <c r="BC1352" s="37"/>
      <c r="BD1352" s="37"/>
      <c r="BE1352" s="37"/>
      <c r="BF1352" s="37"/>
      <c r="BG1352" s="37"/>
      <c r="BH1352" s="37"/>
      <c r="BI1352" s="37"/>
      <c r="BJ1352" s="37"/>
      <c r="BK1352" s="37"/>
      <c r="BL1352" s="37"/>
      <c r="BM1352" s="37"/>
      <c r="BN1352" s="37"/>
      <c r="BO1352" s="37"/>
      <c r="BP1352" s="37"/>
      <c r="BQ1352" s="37"/>
      <c r="BR1352" s="37"/>
      <c r="BS1352" s="37"/>
      <c r="BT1352" s="37"/>
      <c r="BU1352" s="37"/>
      <c r="BV1352" s="37"/>
      <c r="BW1352" s="37"/>
      <c r="BX1352" s="37"/>
      <c r="BY1352" s="37"/>
      <c r="BZ1352" s="37"/>
      <c r="CA1352" s="37"/>
      <c r="CB1352" s="37"/>
      <c r="CC1352" s="37"/>
      <c r="CD1352" s="37"/>
      <c r="CE1352" s="37"/>
      <c r="CF1352" s="37"/>
      <c r="CG1352" s="37"/>
      <c r="CH1352" s="37"/>
      <c r="CI1352" s="37"/>
      <c r="CJ1352" s="37"/>
      <c r="CK1352" s="37"/>
      <c r="CL1352" s="37"/>
      <c r="CM1352" s="37"/>
      <c r="CN1352" s="37"/>
      <c r="CO1352" s="37"/>
      <c r="CP1352" s="37"/>
      <c r="CQ1352" s="37"/>
      <c r="CR1352" s="37"/>
      <c r="CS1352" s="37"/>
      <c r="CT1352" s="37"/>
      <c r="CU1352" s="37"/>
      <c r="CV1352" s="37"/>
      <c r="CW1352" s="37"/>
      <c r="CX1352" s="37"/>
      <c r="CY1352" s="37"/>
      <c r="CZ1352" s="37"/>
      <c r="DA1352" s="37"/>
      <c r="DB1352" s="37"/>
      <c r="DC1352" s="37"/>
      <c r="DD1352" s="37"/>
      <c r="DE1352" s="37"/>
      <c r="DF1352" s="37"/>
      <c r="DG1352" s="37"/>
      <c r="DH1352" s="37"/>
      <c r="DI1352" s="37"/>
      <c r="DJ1352" s="37"/>
      <c r="DK1352" s="37"/>
      <c r="DL1352" s="37"/>
      <c r="DM1352" s="37"/>
      <c r="DN1352" s="37"/>
      <c r="DO1352" s="37"/>
      <c r="DP1352" s="37"/>
      <c r="DQ1352" s="37"/>
      <c r="DR1352" s="37"/>
      <c r="DS1352" s="37"/>
      <c r="DT1352" s="37"/>
      <c r="DU1352" s="37"/>
      <c r="DV1352" s="37"/>
      <c r="DW1352" s="37"/>
      <c r="DX1352" s="37"/>
      <c r="DY1352" s="37"/>
      <c r="DZ1352" s="37"/>
      <c r="EA1352" s="37"/>
      <c r="EB1352" s="37"/>
      <c r="EC1352" s="37"/>
      <c r="ED1352" s="37"/>
      <c r="EE1352" s="37"/>
      <c r="EF1352" s="37"/>
      <c r="EG1352" s="37"/>
      <c r="EH1352" s="37"/>
      <c r="EI1352" s="37"/>
      <c r="EJ1352" s="37"/>
      <c r="EK1352" s="37"/>
      <c r="EL1352" s="37"/>
      <c r="EM1352" s="37"/>
      <c r="EN1352" s="37"/>
      <c r="EO1352" s="37"/>
      <c r="EP1352" s="37"/>
      <c r="EQ1352" s="37"/>
      <c r="ER1352" s="37"/>
      <c r="ES1352" s="37"/>
      <c r="ET1352" s="37"/>
      <c r="EU1352" s="37"/>
      <c r="EV1352" s="37"/>
      <c r="EW1352" s="37"/>
      <c r="EX1352" s="37"/>
      <c r="EY1352" s="37"/>
      <c r="EZ1352" s="37"/>
      <c r="FA1352" s="37"/>
      <c r="FB1352" s="37"/>
      <c r="FC1352" s="37"/>
      <c r="FD1352" s="37"/>
      <c r="FE1352" s="37"/>
      <c r="FF1352" s="37"/>
      <c r="FG1352" s="37"/>
      <c r="FH1352" s="37"/>
      <c r="FI1352" s="37"/>
      <c r="FJ1352" s="37"/>
      <c r="FK1352" s="37"/>
      <c r="FL1352" s="37"/>
      <c r="FM1352" s="37"/>
      <c r="FN1352" s="37"/>
      <c r="FO1352" s="37"/>
      <c r="FP1352" s="37"/>
      <c r="FQ1352" s="37"/>
      <c r="FR1352" s="37"/>
      <c r="FS1352" s="37"/>
      <c r="FT1352" s="37"/>
      <c r="FU1352" s="37"/>
      <c r="FV1352" s="37"/>
      <c r="FW1352" s="37"/>
      <c r="FX1352" s="37"/>
      <c r="FY1352" s="37"/>
      <c r="FZ1352" s="37"/>
      <c r="GA1352" s="37"/>
      <c r="GB1352" s="37"/>
      <c r="GC1352" s="37"/>
      <c r="GD1352" s="37"/>
      <c r="GE1352" s="37"/>
      <c r="GF1352" s="37"/>
      <c r="GG1352" s="37"/>
      <c r="GH1352" s="37"/>
      <c r="GI1352" s="37"/>
      <c r="GJ1352" s="37"/>
      <c r="GK1352" s="37"/>
      <c r="GL1352" s="37"/>
      <c r="GM1352" s="37"/>
      <c r="GN1352" s="37"/>
      <c r="GO1352" s="37"/>
      <c r="GP1352" s="37"/>
      <c r="GQ1352" s="37"/>
      <c r="GR1352" s="37"/>
      <c r="GS1352" s="37"/>
      <c r="GT1352" s="37"/>
      <c r="GU1352" s="37"/>
      <c r="GV1352" s="37"/>
      <c r="GW1352" s="37"/>
      <c r="GX1352" s="37"/>
      <c r="GY1352" s="37"/>
      <c r="GZ1352" s="37"/>
      <c r="HA1352" s="37"/>
    </row>
    <row r="1353" spans="1:209" s="39" customFormat="1" x14ac:dyDescent="0.25">
      <c r="A1353" s="50"/>
      <c r="B1353" s="124"/>
      <c r="C1353" s="125"/>
      <c r="D1353" s="20"/>
      <c r="E1353" s="20"/>
      <c r="F1353" s="20"/>
      <c r="G1353" s="37"/>
      <c r="H1353" s="37"/>
      <c r="I1353" s="37"/>
      <c r="J1353" s="37"/>
      <c r="K1353" s="37"/>
      <c r="L1353" s="37"/>
      <c r="M1353" s="37"/>
      <c r="N1353" s="37"/>
      <c r="O1353" s="37"/>
      <c r="P1353" s="37"/>
      <c r="Q1353" s="37"/>
      <c r="R1353" s="37"/>
      <c r="S1353" s="37"/>
      <c r="T1353" s="37"/>
      <c r="U1353" s="37"/>
      <c r="V1353" s="37"/>
      <c r="W1353" s="37"/>
      <c r="X1353" s="37"/>
      <c r="Y1353" s="37"/>
      <c r="Z1353" s="37"/>
      <c r="AA1353" s="37"/>
      <c r="AB1353" s="37"/>
      <c r="AC1353" s="37"/>
      <c r="AD1353" s="37"/>
      <c r="AE1353" s="37"/>
      <c r="AF1353" s="37"/>
      <c r="AG1353" s="37"/>
      <c r="AH1353" s="37"/>
      <c r="AI1353" s="37"/>
      <c r="AJ1353" s="37"/>
      <c r="AK1353" s="37"/>
      <c r="AL1353" s="37"/>
      <c r="AM1353" s="37"/>
      <c r="AN1353" s="37"/>
      <c r="AO1353" s="37"/>
      <c r="AP1353" s="37"/>
      <c r="AQ1353" s="37"/>
      <c r="AR1353" s="37"/>
      <c r="AS1353" s="37"/>
      <c r="AT1353" s="37"/>
      <c r="AU1353" s="37"/>
      <c r="AV1353" s="37"/>
      <c r="AW1353" s="37"/>
      <c r="AX1353" s="37"/>
      <c r="AY1353" s="37"/>
      <c r="AZ1353" s="37"/>
      <c r="BA1353" s="37"/>
      <c r="BB1353" s="37"/>
      <c r="BC1353" s="37"/>
      <c r="BD1353" s="37"/>
      <c r="BE1353" s="37"/>
      <c r="BF1353" s="37"/>
      <c r="BG1353" s="37"/>
      <c r="BH1353" s="37"/>
      <c r="BI1353" s="37"/>
      <c r="BJ1353" s="37"/>
      <c r="BK1353" s="37"/>
      <c r="BL1353" s="37"/>
      <c r="BM1353" s="37"/>
      <c r="BN1353" s="37"/>
      <c r="BO1353" s="37"/>
      <c r="BP1353" s="37"/>
      <c r="BQ1353" s="37"/>
      <c r="BR1353" s="37"/>
      <c r="BS1353" s="37"/>
      <c r="BT1353" s="37"/>
      <c r="BU1353" s="37"/>
      <c r="BV1353" s="37"/>
      <c r="BW1353" s="37"/>
      <c r="BX1353" s="37"/>
      <c r="BY1353" s="37"/>
      <c r="BZ1353" s="37"/>
      <c r="CA1353" s="37"/>
      <c r="CB1353" s="37"/>
      <c r="CC1353" s="37"/>
      <c r="CD1353" s="37"/>
      <c r="CE1353" s="37"/>
      <c r="CF1353" s="37"/>
      <c r="CG1353" s="37"/>
      <c r="CH1353" s="37"/>
      <c r="CI1353" s="37"/>
      <c r="CJ1353" s="37"/>
      <c r="CK1353" s="37"/>
      <c r="CL1353" s="37"/>
      <c r="CM1353" s="37"/>
      <c r="CN1353" s="37"/>
      <c r="CO1353" s="37"/>
      <c r="CP1353" s="37"/>
      <c r="CQ1353" s="37"/>
      <c r="CR1353" s="37"/>
      <c r="CS1353" s="37"/>
      <c r="CT1353" s="37"/>
      <c r="CU1353" s="37"/>
      <c r="CV1353" s="37"/>
      <c r="CW1353" s="37"/>
      <c r="CX1353" s="37"/>
      <c r="CY1353" s="37"/>
      <c r="CZ1353" s="37"/>
      <c r="DA1353" s="37"/>
      <c r="DB1353" s="37"/>
      <c r="DC1353" s="37"/>
      <c r="DD1353" s="37"/>
      <c r="DE1353" s="37"/>
      <c r="DF1353" s="37"/>
      <c r="DG1353" s="37"/>
      <c r="DH1353" s="37"/>
      <c r="DI1353" s="37"/>
      <c r="DJ1353" s="37"/>
      <c r="DK1353" s="37"/>
      <c r="DL1353" s="37"/>
      <c r="DM1353" s="37"/>
      <c r="DN1353" s="37"/>
      <c r="DO1353" s="37"/>
      <c r="DP1353" s="37"/>
      <c r="DQ1353" s="37"/>
      <c r="DR1353" s="37"/>
      <c r="DS1353" s="37"/>
      <c r="DT1353" s="37"/>
      <c r="DU1353" s="37"/>
      <c r="DV1353" s="37"/>
      <c r="DW1353" s="37"/>
      <c r="DX1353" s="37"/>
      <c r="DY1353" s="37"/>
      <c r="DZ1353" s="37"/>
      <c r="EA1353" s="37"/>
      <c r="EB1353" s="37"/>
      <c r="EC1353" s="37"/>
      <c r="ED1353" s="37"/>
      <c r="EE1353" s="37"/>
      <c r="EF1353" s="37"/>
      <c r="EG1353" s="37"/>
      <c r="EH1353" s="37"/>
      <c r="EI1353" s="37"/>
      <c r="EJ1353" s="37"/>
      <c r="EK1353" s="37"/>
      <c r="EL1353" s="37"/>
      <c r="EM1353" s="37"/>
      <c r="EN1353" s="37"/>
      <c r="EO1353" s="37"/>
      <c r="EP1353" s="37"/>
      <c r="EQ1353" s="37"/>
      <c r="ER1353" s="37"/>
      <c r="ES1353" s="37"/>
      <c r="ET1353" s="37"/>
      <c r="EU1353" s="37"/>
      <c r="EV1353" s="37"/>
      <c r="EW1353" s="37"/>
      <c r="EX1353" s="37"/>
      <c r="EY1353" s="37"/>
      <c r="EZ1353" s="37"/>
      <c r="FA1353" s="37"/>
      <c r="FB1353" s="37"/>
      <c r="FC1353" s="37"/>
      <c r="FD1353" s="37"/>
      <c r="FE1353" s="37"/>
      <c r="FF1353" s="37"/>
      <c r="FG1353" s="37"/>
      <c r="FH1353" s="37"/>
      <c r="FI1353" s="37"/>
      <c r="FJ1353" s="37"/>
      <c r="FK1353" s="37"/>
      <c r="FL1353" s="37"/>
      <c r="FM1353" s="37"/>
      <c r="FN1353" s="37"/>
      <c r="FO1353" s="37"/>
      <c r="FP1353" s="37"/>
      <c r="FQ1353" s="37"/>
      <c r="FR1353" s="37"/>
      <c r="FS1353" s="37"/>
      <c r="FT1353" s="37"/>
      <c r="FU1353" s="37"/>
      <c r="FV1353" s="37"/>
      <c r="FW1353" s="37"/>
      <c r="FX1353" s="37"/>
      <c r="FY1353" s="37"/>
      <c r="FZ1353" s="37"/>
      <c r="GA1353" s="37"/>
      <c r="GB1353" s="37"/>
      <c r="GC1353" s="37"/>
      <c r="GD1353" s="37"/>
      <c r="GE1353" s="37"/>
      <c r="GF1353" s="37"/>
      <c r="GG1353" s="37"/>
      <c r="GH1353" s="37"/>
      <c r="GI1353" s="37"/>
      <c r="GJ1353" s="37"/>
      <c r="GK1353" s="37"/>
      <c r="GL1353" s="37"/>
      <c r="GM1353" s="37"/>
      <c r="GN1353" s="37"/>
      <c r="GO1353" s="37"/>
      <c r="GP1353" s="37"/>
      <c r="GQ1353" s="37"/>
      <c r="GR1353" s="37"/>
      <c r="GS1353" s="37"/>
      <c r="GT1353" s="37"/>
      <c r="GU1353" s="37"/>
      <c r="GV1353" s="37"/>
      <c r="GW1353" s="37"/>
      <c r="GX1353" s="37"/>
      <c r="GY1353" s="37"/>
      <c r="GZ1353" s="37"/>
      <c r="HA1353" s="37"/>
    </row>
    <row r="1354" spans="1:209" s="39" customFormat="1" x14ac:dyDescent="0.25">
      <c r="A1354" s="50"/>
      <c r="B1354" s="124"/>
      <c r="C1354" s="125"/>
      <c r="D1354" s="20"/>
      <c r="E1354" s="20"/>
      <c r="F1354" s="20"/>
      <c r="G1354" s="37"/>
      <c r="H1354" s="37"/>
      <c r="I1354" s="37"/>
      <c r="J1354" s="37"/>
      <c r="K1354" s="37"/>
      <c r="L1354" s="37"/>
      <c r="M1354" s="37"/>
      <c r="N1354" s="37"/>
      <c r="O1354" s="37"/>
      <c r="P1354" s="37"/>
      <c r="Q1354" s="37"/>
      <c r="R1354" s="37"/>
      <c r="S1354" s="37"/>
      <c r="T1354" s="37"/>
      <c r="U1354" s="37"/>
      <c r="V1354" s="37"/>
      <c r="W1354" s="37"/>
      <c r="X1354" s="37"/>
      <c r="Y1354" s="37"/>
      <c r="Z1354" s="37"/>
      <c r="AA1354" s="37"/>
      <c r="AB1354" s="37"/>
      <c r="AC1354" s="37"/>
      <c r="AD1354" s="37"/>
      <c r="AE1354" s="37"/>
      <c r="AF1354" s="37"/>
      <c r="AG1354" s="37"/>
      <c r="AH1354" s="37"/>
      <c r="AI1354" s="37"/>
      <c r="AJ1354" s="37"/>
      <c r="AK1354" s="37"/>
      <c r="AL1354" s="37"/>
      <c r="AM1354" s="37"/>
      <c r="AN1354" s="37"/>
      <c r="AO1354" s="37"/>
      <c r="AP1354" s="37"/>
      <c r="AQ1354" s="37"/>
      <c r="AR1354" s="37"/>
      <c r="AS1354" s="37"/>
      <c r="AT1354" s="37"/>
      <c r="AU1354" s="37"/>
      <c r="AV1354" s="37"/>
      <c r="AW1354" s="37"/>
      <c r="AX1354" s="37"/>
      <c r="AY1354" s="37"/>
      <c r="AZ1354" s="37"/>
      <c r="BA1354" s="37"/>
      <c r="BB1354" s="37"/>
      <c r="BC1354" s="37"/>
      <c r="BD1354" s="37"/>
      <c r="BE1354" s="37"/>
      <c r="BF1354" s="37"/>
      <c r="BG1354" s="37"/>
      <c r="BH1354" s="37"/>
      <c r="BI1354" s="37"/>
      <c r="BJ1354" s="37"/>
      <c r="BK1354" s="37"/>
      <c r="BL1354" s="37"/>
      <c r="BM1354" s="37"/>
      <c r="BN1354" s="37"/>
      <c r="BO1354" s="37"/>
      <c r="BP1354" s="37"/>
      <c r="BQ1354" s="37"/>
      <c r="BR1354" s="37"/>
      <c r="BS1354" s="37"/>
      <c r="BT1354" s="37"/>
      <c r="BU1354" s="37"/>
      <c r="BV1354" s="37"/>
      <c r="BW1354" s="37"/>
      <c r="BX1354" s="37"/>
      <c r="BY1354" s="37"/>
      <c r="BZ1354" s="37"/>
      <c r="CA1354" s="37"/>
      <c r="CB1354" s="37"/>
      <c r="CC1354" s="37"/>
      <c r="CD1354" s="37"/>
      <c r="CE1354" s="37"/>
      <c r="CF1354" s="37"/>
      <c r="CG1354" s="37"/>
      <c r="CH1354" s="37"/>
      <c r="CI1354" s="37"/>
      <c r="CJ1354" s="37"/>
      <c r="CK1354" s="37"/>
      <c r="CL1354" s="37"/>
      <c r="CM1354" s="37"/>
      <c r="CN1354" s="37"/>
      <c r="CO1354" s="37"/>
      <c r="CP1354" s="37"/>
      <c r="CQ1354" s="37"/>
      <c r="CR1354" s="37"/>
      <c r="CS1354" s="37"/>
      <c r="CT1354" s="37"/>
      <c r="CU1354" s="37"/>
      <c r="CV1354" s="37"/>
      <c r="CW1354" s="37"/>
      <c r="CX1354" s="37"/>
      <c r="CY1354" s="37"/>
      <c r="CZ1354" s="37"/>
      <c r="DA1354" s="37"/>
      <c r="DB1354" s="37"/>
      <c r="DC1354" s="37"/>
      <c r="DD1354" s="37"/>
      <c r="DE1354" s="37"/>
      <c r="DF1354" s="37"/>
      <c r="DG1354" s="37"/>
      <c r="DH1354" s="37"/>
      <c r="DI1354" s="37"/>
      <c r="DJ1354" s="37"/>
      <c r="DK1354" s="37"/>
      <c r="DL1354" s="37"/>
      <c r="DM1354" s="37"/>
      <c r="DN1354" s="37"/>
      <c r="DO1354" s="37"/>
      <c r="DP1354" s="37"/>
      <c r="DQ1354" s="37"/>
      <c r="DR1354" s="37"/>
      <c r="DS1354" s="37"/>
      <c r="DT1354" s="37"/>
      <c r="DU1354" s="37"/>
      <c r="DV1354" s="37"/>
      <c r="DW1354" s="37"/>
      <c r="DX1354" s="37"/>
      <c r="DY1354" s="37"/>
      <c r="DZ1354" s="37"/>
      <c r="EA1354" s="37"/>
      <c r="EB1354" s="37"/>
      <c r="EC1354" s="37"/>
      <c r="ED1354" s="37"/>
      <c r="EE1354" s="37"/>
      <c r="EF1354" s="37"/>
      <c r="EG1354" s="37"/>
      <c r="EH1354" s="37"/>
      <c r="EI1354" s="37"/>
      <c r="EJ1354" s="37"/>
      <c r="EK1354" s="37"/>
      <c r="EL1354" s="37"/>
      <c r="EM1354" s="37"/>
      <c r="EN1354" s="37"/>
      <c r="EO1354" s="37"/>
      <c r="EP1354" s="37"/>
      <c r="EQ1354" s="37"/>
      <c r="ER1354" s="37"/>
      <c r="ES1354" s="37"/>
      <c r="ET1354" s="37"/>
      <c r="EU1354" s="37"/>
      <c r="EV1354" s="37"/>
      <c r="EW1354" s="37"/>
      <c r="EX1354" s="37"/>
      <c r="EY1354" s="37"/>
      <c r="EZ1354" s="37"/>
      <c r="FA1354" s="37"/>
      <c r="FB1354" s="37"/>
      <c r="FC1354" s="37"/>
      <c r="FD1354" s="37"/>
      <c r="FE1354" s="37"/>
      <c r="FF1354" s="37"/>
      <c r="FG1354" s="37"/>
      <c r="FH1354" s="37"/>
      <c r="FI1354" s="37"/>
      <c r="FJ1354" s="37"/>
      <c r="FK1354" s="37"/>
      <c r="FL1354" s="37"/>
      <c r="FM1354" s="37"/>
      <c r="FN1354" s="37"/>
      <c r="FO1354" s="37"/>
      <c r="FP1354" s="37"/>
      <c r="FQ1354" s="37"/>
      <c r="FR1354" s="37"/>
      <c r="FS1354" s="37"/>
      <c r="FT1354" s="37"/>
      <c r="FU1354" s="37"/>
      <c r="FV1354" s="37"/>
      <c r="FW1354" s="37"/>
      <c r="FX1354" s="37"/>
      <c r="FY1354" s="37"/>
      <c r="FZ1354" s="37"/>
      <c r="GA1354" s="37"/>
      <c r="GB1354" s="37"/>
      <c r="GC1354" s="37"/>
      <c r="GD1354" s="37"/>
      <c r="GE1354" s="37"/>
      <c r="GF1354" s="37"/>
      <c r="GG1354" s="37"/>
      <c r="GH1354" s="37"/>
      <c r="GI1354" s="37"/>
      <c r="GJ1354" s="37"/>
      <c r="GK1354" s="37"/>
      <c r="GL1354" s="37"/>
      <c r="GM1354" s="37"/>
      <c r="GN1354" s="37"/>
      <c r="GO1354" s="37"/>
      <c r="GP1354" s="37"/>
      <c r="GQ1354" s="37"/>
      <c r="GR1354" s="37"/>
      <c r="GS1354" s="37"/>
      <c r="GT1354" s="37"/>
      <c r="GU1354" s="37"/>
      <c r="GV1354" s="37"/>
      <c r="GW1354" s="37"/>
      <c r="GX1354" s="37"/>
      <c r="GY1354" s="37"/>
      <c r="GZ1354" s="37"/>
      <c r="HA1354" s="37"/>
    </row>
    <row r="1355" spans="1:209" s="39" customFormat="1" x14ac:dyDescent="0.25">
      <c r="A1355" s="50"/>
      <c r="B1355" s="124"/>
      <c r="C1355" s="125"/>
      <c r="D1355" s="20"/>
      <c r="E1355" s="20"/>
      <c r="F1355" s="20"/>
      <c r="G1355" s="37"/>
      <c r="H1355" s="37"/>
      <c r="I1355" s="37"/>
      <c r="J1355" s="37"/>
      <c r="K1355" s="37"/>
      <c r="L1355" s="37"/>
      <c r="M1355" s="37"/>
      <c r="N1355" s="37"/>
      <c r="O1355" s="37"/>
      <c r="P1355" s="37"/>
      <c r="Q1355" s="37"/>
      <c r="R1355" s="37"/>
      <c r="S1355" s="37"/>
      <c r="T1355" s="37"/>
      <c r="U1355" s="37"/>
      <c r="V1355" s="37"/>
      <c r="W1355" s="37"/>
      <c r="X1355" s="37"/>
      <c r="Y1355" s="37"/>
      <c r="Z1355" s="37"/>
      <c r="AA1355" s="37"/>
      <c r="AB1355" s="37"/>
      <c r="AC1355" s="37"/>
      <c r="AD1355" s="37"/>
      <c r="AE1355" s="37"/>
      <c r="AF1355" s="37"/>
      <c r="AG1355" s="37"/>
      <c r="AH1355" s="37"/>
      <c r="AI1355" s="37"/>
      <c r="AJ1355" s="37"/>
      <c r="AK1355" s="37"/>
      <c r="AL1355" s="37"/>
      <c r="AM1355" s="37"/>
      <c r="AN1355" s="37"/>
      <c r="AO1355" s="37"/>
      <c r="AP1355" s="37"/>
      <c r="AQ1355" s="37"/>
      <c r="AR1355" s="37"/>
      <c r="AS1355" s="37"/>
      <c r="AT1355" s="37"/>
      <c r="AU1355" s="37"/>
      <c r="AV1355" s="37"/>
      <c r="AW1355" s="37"/>
      <c r="AX1355" s="37"/>
      <c r="AY1355" s="37"/>
      <c r="AZ1355" s="37"/>
      <c r="BA1355" s="37"/>
      <c r="BB1355" s="37"/>
      <c r="BC1355" s="37"/>
      <c r="BD1355" s="37"/>
      <c r="BE1355" s="37"/>
      <c r="BF1355" s="37"/>
      <c r="BG1355" s="37"/>
      <c r="BH1355" s="37"/>
      <c r="BI1355" s="37"/>
      <c r="BJ1355" s="37"/>
      <c r="BK1355" s="37"/>
      <c r="BL1355" s="37"/>
      <c r="BM1355" s="37"/>
      <c r="BN1355" s="37"/>
      <c r="BO1355" s="37"/>
      <c r="BP1355" s="37"/>
      <c r="BQ1355" s="37"/>
      <c r="BR1355" s="37"/>
      <c r="BS1355" s="37"/>
      <c r="BT1355" s="37"/>
      <c r="BU1355" s="37"/>
      <c r="BV1355" s="37"/>
      <c r="BW1355" s="37"/>
      <c r="BX1355" s="37"/>
      <c r="BY1355" s="37"/>
      <c r="BZ1355" s="37"/>
      <c r="CA1355" s="37"/>
      <c r="CB1355" s="37"/>
      <c r="CC1355" s="37"/>
      <c r="CD1355" s="37"/>
      <c r="CE1355" s="37"/>
      <c r="CF1355" s="37"/>
      <c r="CG1355" s="37"/>
      <c r="CH1355" s="37"/>
      <c r="CI1355" s="37"/>
      <c r="CJ1355" s="37"/>
      <c r="CK1355" s="37"/>
      <c r="CL1355" s="37"/>
      <c r="CM1355" s="37"/>
      <c r="CN1355" s="37"/>
      <c r="CO1355" s="37"/>
      <c r="CP1355" s="37"/>
      <c r="CQ1355" s="37"/>
      <c r="CR1355" s="37"/>
      <c r="CS1355" s="37"/>
      <c r="CT1355" s="37"/>
      <c r="CU1355" s="37"/>
      <c r="CV1355" s="37"/>
      <c r="CW1355" s="37"/>
      <c r="CX1355" s="37"/>
      <c r="CY1355" s="37"/>
      <c r="CZ1355" s="37"/>
      <c r="DA1355" s="37"/>
      <c r="DB1355" s="37"/>
      <c r="DC1355" s="37"/>
      <c r="DD1355" s="37"/>
      <c r="DE1355" s="37"/>
      <c r="DF1355" s="37"/>
      <c r="DG1355" s="37"/>
      <c r="DH1355" s="37"/>
      <c r="DI1355" s="37"/>
      <c r="DJ1355" s="37"/>
      <c r="DK1355" s="37"/>
      <c r="DL1355" s="37"/>
      <c r="DM1355" s="37"/>
      <c r="DN1355" s="37"/>
      <c r="DO1355" s="37"/>
      <c r="DP1355" s="37"/>
      <c r="DQ1355" s="37"/>
      <c r="DR1355" s="37"/>
      <c r="DS1355" s="37"/>
      <c r="DT1355" s="37"/>
      <c r="DU1355" s="37"/>
      <c r="DV1355" s="37"/>
      <c r="DW1355" s="37"/>
      <c r="DX1355" s="37"/>
      <c r="DY1355" s="37"/>
      <c r="DZ1355" s="37"/>
      <c r="EA1355" s="37"/>
      <c r="EB1355" s="37"/>
      <c r="EC1355" s="37"/>
      <c r="ED1355" s="37"/>
      <c r="EE1355" s="37"/>
      <c r="EF1355" s="37"/>
      <c r="EG1355" s="37"/>
      <c r="EH1355" s="37"/>
      <c r="EI1355" s="37"/>
      <c r="EJ1355" s="37"/>
      <c r="EK1355" s="37"/>
      <c r="EL1355" s="37"/>
      <c r="EM1355" s="37"/>
      <c r="EN1355" s="37"/>
      <c r="EO1355" s="37"/>
      <c r="EP1355" s="37"/>
      <c r="EQ1355" s="37"/>
      <c r="ER1355" s="37"/>
      <c r="ES1355" s="37"/>
      <c r="ET1355" s="37"/>
      <c r="EU1355" s="37"/>
      <c r="EV1355" s="37"/>
      <c r="EW1355" s="37"/>
      <c r="EX1355" s="37"/>
      <c r="EY1355" s="37"/>
      <c r="EZ1355" s="37"/>
      <c r="FA1355" s="37"/>
      <c r="FB1355" s="37"/>
      <c r="FC1355" s="37"/>
      <c r="FD1355" s="37"/>
      <c r="FE1355" s="37"/>
      <c r="FF1355" s="37"/>
      <c r="FG1355" s="37"/>
      <c r="FH1355" s="37"/>
      <c r="FI1355" s="37"/>
      <c r="FJ1355" s="37"/>
      <c r="FK1355" s="37"/>
      <c r="FL1355" s="37"/>
      <c r="FM1355" s="37"/>
      <c r="FN1355" s="37"/>
      <c r="FO1355" s="37"/>
      <c r="FP1355" s="37"/>
      <c r="FQ1355" s="37"/>
      <c r="FR1355" s="37"/>
      <c r="FS1355" s="37"/>
      <c r="FT1355" s="37"/>
      <c r="FU1355" s="37"/>
      <c r="FV1355" s="37"/>
      <c r="FW1355" s="37"/>
      <c r="FX1355" s="37"/>
      <c r="FY1355" s="37"/>
      <c r="FZ1355" s="37"/>
      <c r="GA1355" s="37"/>
      <c r="GB1355" s="37"/>
      <c r="GC1355" s="37"/>
      <c r="GD1355" s="37"/>
      <c r="GE1355" s="37"/>
      <c r="GF1355" s="37"/>
      <c r="GG1355" s="37"/>
      <c r="GH1355" s="37"/>
      <c r="GI1355" s="37"/>
      <c r="GJ1355" s="37"/>
      <c r="GK1355" s="37"/>
      <c r="GL1355" s="37"/>
      <c r="GM1355" s="37"/>
      <c r="GN1355" s="37"/>
      <c r="GO1355" s="37"/>
      <c r="GP1355" s="37"/>
      <c r="GQ1355" s="37"/>
      <c r="GR1355" s="37"/>
      <c r="GS1355" s="37"/>
      <c r="GT1355" s="37"/>
      <c r="GU1355" s="37"/>
      <c r="GV1355" s="37"/>
      <c r="GW1355" s="37"/>
      <c r="GX1355" s="37"/>
      <c r="GY1355" s="37"/>
      <c r="GZ1355" s="37"/>
      <c r="HA1355" s="37"/>
    </row>
    <row r="1356" spans="1:209" s="39" customFormat="1" x14ac:dyDescent="0.25">
      <c r="A1356" s="50"/>
      <c r="B1356" s="124"/>
      <c r="C1356" s="125"/>
      <c r="D1356" s="20"/>
      <c r="E1356" s="20"/>
      <c r="F1356" s="20"/>
      <c r="G1356" s="37"/>
      <c r="H1356" s="37"/>
      <c r="I1356" s="37"/>
      <c r="J1356" s="37"/>
      <c r="K1356" s="37"/>
      <c r="L1356" s="37"/>
      <c r="M1356" s="37"/>
      <c r="N1356" s="37"/>
      <c r="O1356" s="37"/>
      <c r="P1356" s="37"/>
      <c r="Q1356" s="37"/>
      <c r="R1356" s="37"/>
      <c r="S1356" s="37"/>
      <c r="T1356" s="37"/>
      <c r="U1356" s="37"/>
      <c r="V1356" s="37"/>
      <c r="W1356" s="37"/>
      <c r="X1356" s="37"/>
      <c r="Y1356" s="37"/>
      <c r="Z1356" s="37"/>
      <c r="AA1356" s="37"/>
      <c r="AB1356" s="37"/>
      <c r="AC1356" s="37"/>
      <c r="AD1356" s="37"/>
      <c r="AE1356" s="37"/>
      <c r="AF1356" s="37"/>
      <c r="AG1356" s="37"/>
      <c r="AH1356" s="37"/>
      <c r="AI1356" s="37"/>
      <c r="AJ1356" s="37"/>
      <c r="AK1356" s="37"/>
      <c r="AL1356" s="37"/>
      <c r="AM1356" s="37"/>
      <c r="AN1356" s="37"/>
      <c r="AO1356" s="37"/>
      <c r="AP1356" s="37"/>
      <c r="AQ1356" s="37"/>
      <c r="AR1356" s="37"/>
      <c r="AS1356" s="37"/>
      <c r="AT1356" s="37"/>
      <c r="AU1356" s="37"/>
      <c r="AV1356" s="37"/>
      <c r="AW1356" s="37"/>
      <c r="AX1356" s="37"/>
      <c r="AY1356" s="37"/>
      <c r="AZ1356" s="37"/>
      <c r="BA1356" s="37"/>
      <c r="BB1356" s="37"/>
      <c r="BC1356" s="37"/>
      <c r="BD1356" s="37"/>
      <c r="BE1356" s="37"/>
      <c r="BF1356" s="37"/>
      <c r="BG1356" s="37"/>
      <c r="BH1356" s="37"/>
      <c r="BI1356" s="37"/>
      <c r="BJ1356" s="37"/>
      <c r="BK1356" s="37"/>
      <c r="BL1356" s="37"/>
      <c r="BM1356" s="37"/>
      <c r="BN1356" s="37"/>
      <c r="BO1356" s="37"/>
      <c r="BP1356" s="37"/>
      <c r="BQ1356" s="37"/>
      <c r="BR1356" s="37"/>
      <c r="BS1356" s="37"/>
      <c r="BT1356" s="37"/>
      <c r="BU1356" s="37"/>
      <c r="BV1356" s="37"/>
      <c r="BW1356" s="37"/>
      <c r="BX1356" s="37"/>
      <c r="BY1356" s="37"/>
      <c r="BZ1356" s="37"/>
      <c r="CA1356" s="37"/>
      <c r="CB1356" s="37"/>
      <c r="CC1356" s="37"/>
      <c r="CD1356" s="37"/>
      <c r="CE1356" s="37"/>
      <c r="CF1356" s="37"/>
      <c r="CG1356" s="37"/>
      <c r="CH1356" s="37"/>
      <c r="CI1356" s="37"/>
      <c r="CJ1356" s="37"/>
      <c r="CK1356" s="37"/>
      <c r="CL1356" s="37"/>
      <c r="CM1356" s="37"/>
      <c r="CN1356" s="37"/>
      <c r="CO1356" s="37"/>
      <c r="CP1356" s="37"/>
      <c r="CQ1356" s="37"/>
      <c r="CR1356" s="37"/>
      <c r="CS1356" s="37"/>
      <c r="CT1356" s="37"/>
      <c r="CU1356" s="37"/>
      <c r="CV1356" s="37"/>
      <c r="CW1356" s="37"/>
      <c r="CX1356" s="37"/>
      <c r="CY1356" s="37"/>
      <c r="CZ1356" s="37"/>
      <c r="DA1356" s="37"/>
      <c r="DB1356" s="37"/>
      <c r="DC1356" s="37"/>
      <c r="DD1356" s="37"/>
      <c r="DE1356" s="37"/>
      <c r="DF1356" s="37"/>
      <c r="DG1356" s="37"/>
      <c r="DH1356" s="37"/>
      <c r="DI1356" s="37"/>
      <c r="DJ1356" s="37"/>
      <c r="DK1356" s="37"/>
      <c r="DL1356" s="37"/>
      <c r="DM1356" s="37"/>
      <c r="DN1356" s="37"/>
      <c r="DO1356" s="37"/>
      <c r="DP1356" s="37"/>
      <c r="DQ1356" s="37"/>
      <c r="DR1356" s="37"/>
      <c r="DS1356" s="37"/>
      <c r="DT1356" s="37"/>
      <c r="DU1356" s="37"/>
      <c r="DV1356" s="37"/>
      <c r="DW1356" s="37"/>
      <c r="DX1356" s="37"/>
      <c r="DY1356" s="37"/>
      <c r="DZ1356" s="37"/>
      <c r="EA1356" s="37"/>
      <c r="EB1356" s="37"/>
      <c r="EC1356" s="37"/>
      <c r="ED1356" s="37"/>
      <c r="EE1356" s="37"/>
      <c r="EF1356" s="37"/>
      <c r="EG1356" s="37"/>
      <c r="EH1356" s="37"/>
      <c r="EI1356" s="37"/>
      <c r="EJ1356" s="37"/>
      <c r="EK1356" s="37"/>
      <c r="EL1356" s="37"/>
      <c r="EM1356" s="37"/>
      <c r="EN1356" s="37"/>
      <c r="EO1356" s="37"/>
      <c r="EP1356" s="37"/>
      <c r="EQ1356" s="37"/>
      <c r="ER1356" s="37"/>
      <c r="ES1356" s="37"/>
      <c r="ET1356" s="37"/>
      <c r="EU1356" s="37"/>
      <c r="EV1356" s="37"/>
      <c r="EW1356" s="37"/>
      <c r="EX1356" s="37"/>
      <c r="EY1356" s="37"/>
      <c r="EZ1356" s="37"/>
      <c r="FA1356" s="37"/>
      <c r="FB1356" s="37"/>
      <c r="FC1356" s="37"/>
      <c r="FD1356" s="37"/>
      <c r="FE1356" s="37"/>
      <c r="FF1356" s="37"/>
      <c r="FG1356" s="37"/>
      <c r="FH1356" s="37"/>
      <c r="FI1356" s="37"/>
      <c r="FJ1356" s="37"/>
      <c r="FK1356" s="37"/>
      <c r="FL1356" s="37"/>
      <c r="FM1356" s="37"/>
      <c r="FN1356" s="37"/>
      <c r="FO1356" s="37"/>
      <c r="FP1356" s="37"/>
      <c r="FQ1356" s="37"/>
      <c r="FR1356" s="37"/>
      <c r="FS1356" s="37"/>
      <c r="FT1356" s="37"/>
      <c r="FU1356" s="37"/>
      <c r="FV1356" s="37"/>
      <c r="FW1356" s="37"/>
      <c r="FX1356" s="37"/>
      <c r="FY1356" s="37"/>
      <c r="FZ1356" s="37"/>
      <c r="GA1356" s="37"/>
      <c r="GB1356" s="37"/>
      <c r="GC1356" s="37"/>
      <c r="GD1356" s="37"/>
      <c r="GE1356" s="37"/>
      <c r="GF1356" s="37"/>
      <c r="GG1356" s="37"/>
      <c r="GH1356" s="37"/>
      <c r="GI1356" s="37"/>
      <c r="GJ1356" s="37"/>
      <c r="GK1356" s="37"/>
      <c r="GL1356" s="37"/>
      <c r="GM1356" s="37"/>
      <c r="GN1356" s="37"/>
      <c r="GO1356" s="37"/>
      <c r="GP1356" s="37"/>
      <c r="GQ1356" s="37"/>
      <c r="GR1356" s="37"/>
      <c r="GS1356" s="37"/>
      <c r="GT1356" s="37"/>
      <c r="GU1356" s="37"/>
      <c r="GV1356" s="37"/>
      <c r="GW1356" s="37"/>
      <c r="GX1356" s="37"/>
      <c r="GY1356" s="37"/>
      <c r="GZ1356" s="37"/>
      <c r="HA1356" s="37"/>
    </row>
    <row r="1357" spans="1:209" s="39" customFormat="1" x14ac:dyDescent="0.25">
      <c r="A1357" s="50"/>
      <c r="B1357" s="124"/>
      <c r="C1357" s="125"/>
      <c r="D1357" s="20"/>
      <c r="E1357" s="20"/>
      <c r="F1357" s="20"/>
      <c r="G1357" s="37"/>
      <c r="H1357" s="37"/>
      <c r="I1357" s="37"/>
      <c r="J1357" s="37"/>
      <c r="K1357" s="37"/>
      <c r="L1357" s="37"/>
      <c r="M1357" s="37"/>
      <c r="N1357" s="37"/>
      <c r="O1357" s="37"/>
      <c r="P1357" s="37"/>
      <c r="Q1357" s="37"/>
      <c r="R1357" s="37"/>
      <c r="S1357" s="37"/>
      <c r="T1357" s="37"/>
      <c r="U1357" s="37"/>
      <c r="V1357" s="37"/>
      <c r="W1357" s="37"/>
      <c r="X1357" s="37"/>
      <c r="Y1357" s="37"/>
      <c r="Z1357" s="37"/>
      <c r="AA1357" s="37"/>
      <c r="AB1357" s="37"/>
      <c r="AC1357" s="37"/>
      <c r="AD1357" s="37"/>
      <c r="AE1357" s="37"/>
      <c r="AF1357" s="37"/>
      <c r="AG1357" s="37"/>
      <c r="AH1357" s="37"/>
      <c r="AI1357" s="37"/>
      <c r="AJ1357" s="37"/>
      <c r="AK1357" s="37"/>
      <c r="AL1357" s="37"/>
      <c r="AM1357" s="37"/>
      <c r="AN1357" s="37"/>
      <c r="AO1357" s="37"/>
      <c r="AP1357" s="37"/>
      <c r="AQ1357" s="37"/>
      <c r="AR1357" s="37"/>
      <c r="AS1357" s="37"/>
      <c r="AT1357" s="37"/>
      <c r="AU1357" s="37"/>
      <c r="AV1357" s="37"/>
      <c r="AW1357" s="37"/>
      <c r="AX1357" s="37"/>
      <c r="AY1357" s="37"/>
      <c r="AZ1357" s="37"/>
      <c r="BA1357" s="37"/>
      <c r="BB1357" s="37"/>
      <c r="BC1357" s="37"/>
      <c r="BD1357" s="37"/>
      <c r="BE1357" s="37"/>
      <c r="BF1357" s="37"/>
      <c r="BG1357" s="37"/>
      <c r="BH1357" s="37"/>
      <c r="BI1357" s="37"/>
      <c r="BJ1357" s="37"/>
      <c r="BK1357" s="37"/>
      <c r="BL1357" s="37"/>
      <c r="BM1357" s="37"/>
      <c r="BN1357" s="37"/>
      <c r="BO1357" s="37"/>
      <c r="BP1357" s="37"/>
      <c r="BQ1357" s="37"/>
      <c r="BR1357" s="37"/>
      <c r="BS1357" s="37"/>
      <c r="BT1357" s="37"/>
      <c r="BU1357" s="37"/>
      <c r="BV1357" s="37"/>
      <c r="BW1357" s="37"/>
      <c r="BX1357" s="37"/>
      <c r="BY1357" s="37"/>
      <c r="BZ1357" s="37"/>
      <c r="CA1357" s="37"/>
      <c r="CB1357" s="37"/>
      <c r="CC1357" s="37"/>
      <c r="CD1357" s="37"/>
      <c r="CE1357" s="37"/>
      <c r="CF1357" s="37"/>
      <c r="CG1357" s="37"/>
      <c r="CH1357" s="37"/>
      <c r="CI1357" s="37"/>
      <c r="CJ1357" s="37"/>
      <c r="CK1357" s="37"/>
      <c r="CL1357" s="37"/>
      <c r="CM1357" s="37"/>
      <c r="CN1357" s="37"/>
      <c r="CO1357" s="37"/>
      <c r="CP1357" s="37"/>
      <c r="CQ1357" s="37"/>
      <c r="CR1357" s="37"/>
      <c r="CS1357" s="37"/>
      <c r="CT1357" s="37"/>
      <c r="CU1357" s="37"/>
      <c r="CV1357" s="37"/>
      <c r="CW1357" s="37"/>
      <c r="CX1357" s="37"/>
      <c r="CY1357" s="37"/>
      <c r="CZ1357" s="37"/>
      <c r="DA1357" s="37"/>
      <c r="DB1357" s="37"/>
      <c r="DC1357" s="37"/>
      <c r="DD1357" s="37"/>
      <c r="DE1357" s="37"/>
      <c r="DF1357" s="37"/>
      <c r="DG1357" s="37"/>
      <c r="DH1357" s="37"/>
      <c r="DI1357" s="37"/>
      <c r="DJ1357" s="37"/>
      <c r="DK1357" s="37"/>
      <c r="DL1357" s="37"/>
      <c r="DM1357" s="37"/>
      <c r="DN1357" s="37"/>
      <c r="DO1357" s="37"/>
      <c r="DP1357" s="37"/>
      <c r="DQ1357" s="37"/>
      <c r="DR1357" s="37"/>
      <c r="DS1357" s="37"/>
      <c r="DT1357" s="37"/>
      <c r="DU1357" s="37"/>
      <c r="DV1357" s="37"/>
      <c r="DW1357" s="37"/>
      <c r="DX1357" s="37"/>
      <c r="DY1357" s="37"/>
      <c r="DZ1357" s="37"/>
      <c r="EA1357" s="37"/>
      <c r="EB1357" s="37"/>
      <c r="EC1357" s="37"/>
      <c r="ED1357" s="37"/>
      <c r="EE1357" s="37"/>
      <c r="EF1357" s="37"/>
      <c r="EG1357" s="37"/>
      <c r="EH1357" s="37"/>
      <c r="EI1357" s="37"/>
      <c r="EJ1357" s="37"/>
      <c r="EK1357" s="37"/>
      <c r="EL1357" s="37"/>
      <c r="EM1357" s="37"/>
      <c r="EN1357" s="37"/>
      <c r="EO1357" s="37"/>
      <c r="EP1357" s="37"/>
      <c r="EQ1357" s="37"/>
      <c r="ER1357" s="37"/>
      <c r="ES1357" s="37"/>
      <c r="ET1357" s="37"/>
      <c r="EU1357" s="37"/>
      <c r="EV1357" s="37"/>
      <c r="EW1357" s="37"/>
      <c r="EX1357" s="37"/>
      <c r="EY1357" s="37"/>
      <c r="EZ1357" s="37"/>
      <c r="FA1357" s="37"/>
      <c r="FB1357" s="37"/>
      <c r="FC1357" s="37"/>
      <c r="FD1357" s="37"/>
      <c r="FE1357" s="37"/>
      <c r="FF1357" s="37"/>
      <c r="FG1357" s="37"/>
      <c r="FH1357" s="37"/>
      <c r="FI1357" s="37"/>
      <c r="FJ1357" s="37"/>
      <c r="FK1357" s="37"/>
      <c r="FL1357" s="37"/>
      <c r="FM1357" s="37"/>
      <c r="FN1357" s="37"/>
      <c r="FO1357" s="37"/>
      <c r="FP1357" s="37"/>
      <c r="FQ1357" s="37"/>
      <c r="FR1357" s="37"/>
      <c r="FS1357" s="37"/>
      <c r="FT1357" s="37"/>
      <c r="FU1357" s="37"/>
      <c r="FV1357" s="37"/>
      <c r="FW1357" s="37"/>
      <c r="FX1357" s="37"/>
      <c r="FY1357" s="37"/>
      <c r="FZ1357" s="37"/>
      <c r="GA1357" s="37"/>
      <c r="GB1357" s="37"/>
      <c r="GC1357" s="37"/>
      <c r="GD1357" s="37"/>
      <c r="GE1357" s="37"/>
      <c r="GF1357" s="37"/>
      <c r="GG1357" s="37"/>
      <c r="GH1357" s="37"/>
      <c r="GI1357" s="37"/>
      <c r="GJ1357" s="37"/>
      <c r="GK1357" s="37"/>
      <c r="GL1357" s="37"/>
      <c r="GM1357" s="37"/>
      <c r="GN1357" s="37"/>
      <c r="GO1357" s="37"/>
      <c r="GP1357" s="37"/>
      <c r="GQ1357" s="37"/>
      <c r="GR1357" s="37"/>
      <c r="GS1357" s="37"/>
      <c r="GT1357" s="37"/>
      <c r="GU1357" s="37"/>
      <c r="GV1357" s="37"/>
      <c r="GW1357" s="37"/>
      <c r="GX1357" s="37"/>
      <c r="GY1357" s="37"/>
      <c r="GZ1357" s="37"/>
      <c r="HA1357" s="37"/>
    </row>
    <row r="1358" spans="1:209" s="39" customFormat="1" x14ac:dyDescent="0.25">
      <c r="A1358" s="50"/>
      <c r="B1358" s="124"/>
      <c r="C1358" s="125"/>
      <c r="D1358" s="20"/>
      <c r="E1358" s="20"/>
      <c r="F1358" s="20"/>
      <c r="G1358" s="37"/>
      <c r="H1358" s="37"/>
      <c r="I1358" s="37"/>
      <c r="J1358" s="37"/>
      <c r="K1358" s="37"/>
      <c r="L1358" s="37"/>
      <c r="M1358" s="37"/>
      <c r="N1358" s="37"/>
      <c r="O1358" s="37"/>
      <c r="P1358" s="37"/>
      <c r="Q1358" s="37"/>
      <c r="R1358" s="37"/>
      <c r="S1358" s="37"/>
      <c r="T1358" s="37"/>
      <c r="U1358" s="37"/>
      <c r="V1358" s="37"/>
      <c r="W1358" s="37"/>
      <c r="X1358" s="37"/>
      <c r="Y1358" s="37"/>
      <c r="Z1358" s="37"/>
      <c r="AA1358" s="37"/>
      <c r="AB1358" s="37"/>
      <c r="AC1358" s="37"/>
      <c r="AD1358" s="37"/>
      <c r="AE1358" s="37"/>
      <c r="AF1358" s="37"/>
      <c r="AG1358" s="37"/>
      <c r="AH1358" s="37"/>
      <c r="AI1358" s="37"/>
      <c r="AJ1358" s="37"/>
      <c r="AK1358" s="37"/>
      <c r="AL1358" s="37"/>
      <c r="AM1358" s="37"/>
      <c r="AN1358" s="37"/>
      <c r="AO1358" s="37"/>
      <c r="AP1358" s="37"/>
      <c r="AQ1358" s="37"/>
      <c r="AR1358" s="37"/>
      <c r="AS1358" s="37"/>
      <c r="AT1358" s="37"/>
      <c r="AU1358" s="37"/>
      <c r="AV1358" s="37"/>
      <c r="AW1358" s="37"/>
      <c r="AX1358" s="37"/>
      <c r="AY1358" s="37"/>
      <c r="AZ1358" s="37"/>
      <c r="BA1358" s="37"/>
      <c r="BB1358" s="37"/>
      <c r="BC1358" s="37"/>
      <c r="BD1358" s="37"/>
      <c r="BE1358" s="37"/>
      <c r="BF1358" s="37"/>
      <c r="BG1358" s="37"/>
      <c r="BH1358" s="37"/>
      <c r="BI1358" s="37"/>
      <c r="BJ1358" s="37"/>
      <c r="BK1358" s="37"/>
      <c r="BL1358" s="37"/>
      <c r="BM1358" s="37"/>
      <c r="BN1358" s="37"/>
      <c r="BO1358" s="37"/>
      <c r="BP1358" s="37"/>
      <c r="BQ1358" s="37"/>
      <c r="BR1358" s="37"/>
      <c r="BS1358" s="37"/>
      <c r="BT1358" s="37"/>
      <c r="BU1358" s="37"/>
      <c r="BV1358" s="37"/>
      <c r="BW1358" s="37"/>
      <c r="BX1358" s="37"/>
      <c r="BY1358" s="37"/>
      <c r="BZ1358" s="37"/>
      <c r="CA1358" s="37"/>
      <c r="CB1358" s="37"/>
      <c r="CC1358" s="37"/>
      <c r="CD1358" s="37"/>
      <c r="CE1358" s="37"/>
      <c r="CF1358" s="37"/>
      <c r="CG1358" s="37"/>
      <c r="CH1358" s="37"/>
      <c r="CI1358" s="37"/>
      <c r="CJ1358" s="37"/>
      <c r="CK1358" s="37"/>
      <c r="CL1358" s="37"/>
      <c r="CM1358" s="37"/>
      <c r="CN1358" s="37"/>
      <c r="CO1358" s="37"/>
      <c r="CP1358" s="37"/>
      <c r="CQ1358" s="37"/>
      <c r="CR1358" s="37"/>
      <c r="CS1358" s="37"/>
      <c r="CT1358" s="37"/>
      <c r="CU1358" s="37"/>
      <c r="CV1358" s="37"/>
      <c r="CW1358" s="37"/>
      <c r="CX1358" s="37"/>
      <c r="CY1358" s="37"/>
      <c r="CZ1358" s="37"/>
      <c r="DA1358" s="37"/>
      <c r="DB1358" s="37"/>
      <c r="DC1358" s="37"/>
      <c r="DD1358" s="37"/>
      <c r="DE1358" s="37"/>
      <c r="DF1358" s="37"/>
      <c r="DG1358" s="37"/>
      <c r="DH1358" s="37"/>
      <c r="DI1358" s="37"/>
      <c r="DJ1358" s="37"/>
      <c r="DK1358" s="37"/>
      <c r="DL1358" s="37"/>
      <c r="DM1358" s="37"/>
      <c r="DN1358" s="37"/>
      <c r="DO1358" s="37"/>
      <c r="DP1358" s="37"/>
      <c r="DQ1358" s="37"/>
      <c r="DR1358" s="37"/>
      <c r="DS1358" s="37"/>
      <c r="DT1358" s="37"/>
      <c r="DU1358" s="37"/>
      <c r="DV1358" s="37"/>
      <c r="DW1358" s="37"/>
      <c r="DX1358" s="37"/>
      <c r="DY1358" s="37"/>
      <c r="DZ1358" s="37"/>
      <c r="EA1358" s="37"/>
      <c r="EB1358" s="37"/>
      <c r="EC1358" s="37"/>
      <c r="ED1358" s="37"/>
      <c r="EE1358" s="37"/>
      <c r="EF1358" s="37"/>
      <c r="EG1358" s="37"/>
      <c r="EH1358" s="37"/>
      <c r="EI1358" s="37"/>
      <c r="EJ1358" s="37"/>
      <c r="EK1358" s="37"/>
      <c r="EL1358" s="37"/>
      <c r="EM1358" s="37"/>
      <c r="EN1358" s="37"/>
      <c r="EO1358" s="37"/>
      <c r="EP1358" s="37"/>
      <c r="EQ1358" s="37"/>
      <c r="ER1358" s="37"/>
      <c r="ES1358" s="37"/>
      <c r="ET1358" s="37"/>
      <c r="EU1358" s="37"/>
      <c r="EV1358" s="37"/>
      <c r="EW1358" s="37"/>
      <c r="EX1358" s="37"/>
      <c r="EY1358" s="37"/>
      <c r="EZ1358" s="37"/>
      <c r="FA1358" s="37"/>
      <c r="FB1358" s="37"/>
      <c r="FC1358" s="37"/>
      <c r="FD1358" s="37"/>
      <c r="FE1358" s="37"/>
      <c r="FF1358" s="37"/>
      <c r="FG1358" s="37"/>
      <c r="FH1358" s="37"/>
      <c r="FI1358" s="37"/>
      <c r="FJ1358" s="37"/>
      <c r="FK1358" s="37"/>
      <c r="FL1358" s="37"/>
      <c r="FM1358" s="37"/>
      <c r="FN1358" s="37"/>
      <c r="FO1358" s="37"/>
      <c r="FP1358" s="37"/>
      <c r="FQ1358" s="37"/>
      <c r="FR1358" s="37"/>
      <c r="FS1358" s="37"/>
      <c r="FT1358" s="37"/>
      <c r="FU1358" s="37"/>
      <c r="FV1358" s="37"/>
      <c r="FW1358" s="37"/>
      <c r="FX1358" s="37"/>
      <c r="FY1358" s="37"/>
      <c r="FZ1358" s="37"/>
      <c r="GA1358" s="37"/>
      <c r="GB1358" s="37"/>
      <c r="GC1358" s="37"/>
      <c r="GD1358" s="37"/>
      <c r="GE1358" s="37"/>
      <c r="GF1358" s="37"/>
      <c r="GG1358" s="37"/>
      <c r="GH1358" s="37"/>
      <c r="GI1358" s="37"/>
      <c r="GJ1358" s="37"/>
      <c r="GK1358" s="37"/>
      <c r="GL1358" s="37"/>
      <c r="GM1358" s="37"/>
      <c r="GN1358" s="37"/>
      <c r="GO1358" s="37"/>
      <c r="GP1358" s="37"/>
      <c r="GQ1358" s="37"/>
      <c r="GR1358" s="37"/>
      <c r="GS1358" s="37"/>
      <c r="GT1358" s="37"/>
      <c r="GU1358" s="37"/>
      <c r="GV1358" s="37"/>
      <c r="GW1358" s="37"/>
      <c r="GX1358" s="37"/>
      <c r="GY1358" s="37"/>
      <c r="GZ1358" s="37"/>
      <c r="HA1358" s="37"/>
    </row>
    <row r="1359" spans="1:209" s="39" customFormat="1" x14ac:dyDescent="0.25">
      <c r="A1359" s="50"/>
      <c r="B1359" s="124"/>
      <c r="C1359" s="125"/>
      <c r="D1359" s="20"/>
      <c r="E1359" s="20"/>
      <c r="F1359" s="20"/>
      <c r="G1359" s="37"/>
      <c r="H1359" s="37"/>
      <c r="I1359" s="37"/>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7"/>
      <c r="AF1359" s="37"/>
      <c r="AG1359" s="37"/>
      <c r="AH1359" s="37"/>
      <c r="AI1359" s="37"/>
      <c r="AJ1359" s="37"/>
      <c r="AK1359" s="37"/>
      <c r="AL1359" s="37"/>
      <c r="AM1359" s="37"/>
      <c r="AN1359" s="37"/>
      <c r="AO1359" s="37"/>
      <c r="AP1359" s="37"/>
      <c r="AQ1359" s="37"/>
      <c r="AR1359" s="37"/>
      <c r="AS1359" s="37"/>
      <c r="AT1359" s="37"/>
      <c r="AU1359" s="37"/>
      <c r="AV1359" s="37"/>
      <c r="AW1359" s="37"/>
      <c r="AX1359" s="37"/>
      <c r="AY1359" s="37"/>
      <c r="AZ1359" s="37"/>
      <c r="BA1359" s="37"/>
      <c r="BB1359" s="37"/>
      <c r="BC1359" s="37"/>
      <c r="BD1359" s="37"/>
      <c r="BE1359" s="37"/>
      <c r="BF1359" s="37"/>
      <c r="BG1359" s="37"/>
      <c r="BH1359" s="37"/>
      <c r="BI1359" s="37"/>
      <c r="BJ1359" s="37"/>
      <c r="BK1359" s="37"/>
      <c r="BL1359" s="37"/>
      <c r="BM1359" s="37"/>
      <c r="BN1359" s="37"/>
      <c r="BO1359" s="37"/>
      <c r="BP1359" s="37"/>
      <c r="BQ1359" s="37"/>
      <c r="BR1359" s="37"/>
      <c r="BS1359" s="37"/>
      <c r="BT1359" s="37"/>
      <c r="BU1359" s="37"/>
      <c r="BV1359" s="37"/>
      <c r="BW1359" s="37"/>
      <c r="BX1359" s="37"/>
      <c r="BY1359" s="37"/>
      <c r="BZ1359" s="37"/>
      <c r="CA1359" s="37"/>
      <c r="CB1359" s="37"/>
      <c r="CC1359" s="37"/>
      <c r="CD1359" s="37"/>
      <c r="CE1359" s="37"/>
      <c r="CF1359" s="37"/>
      <c r="CG1359" s="37"/>
      <c r="CH1359" s="37"/>
      <c r="CI1359" s="37"/>
      <c r="CJ1359" s="37"/>
      <c r="CK1359" s="37"/>
      <c r="CL1359" s="37"/>
      <c r="CM1359" s="37"/>
      <c r="CN1359" s="37"/>
      <c r="CO1359" s="37"/>
      <c r="CP1359" s="37"/>
      <c r="CQ1359" s="37"/>
      <c r="CR1359" s="37"/>
      <c r="CS1359" s="37"/>
      <c r="CT1359" s="37"/>
      <c r="CU1359" s="37"/>
      <c r="CV1359" s="37"/>
      <c r="CW1359" s="37"/>
      <c r="CX1359" s="37"/>
      <c r="CY1359" s="37"/>
      <c r="CZ1359" s="37"/>
      <c r="DA1359" s="37"/>
      <c r="DB1359" s="37"/>
      <c r="DC1359" s="37"/>
      <c r="DD1359" s="37"/>
      <c r="DE1359" s="37"/>
      <c r="DF1359" s="37"/>
      <c r="DG1359" s="37"/>
      <c r="DH1359" s="37"/>
      <c r="DI1359" s="37"/>
      <c r="DJ1359" s="37"/>
      <c r="DK1359" s="37"/>
      <c r="DL1359" s="37"/>
      <c r="DM1359" s="37"/>
      <c r="DN1359" s="37"/>
      <c r="DO1359" s="37"/>
      <c r="DP1359" s="37"/>
      <c r="DQ1359" s="37"/>
      <c r="DR1359" s="37"/>
      <c r="DS1359" s="37"/>
      <c r="DT1359" s="37"/>
      <c r="DU1359" s="37"/>
      <c r="DV1359" s="37"/>
      <c r="DW1359" s="37"/>
      <c r="DX1359" s="37"/>
      <c r="DY1359" s="37"/>
      <c r="DZ1359" s="37"/>
      <c r="EA1359" s="37"/>
      <c r="EB1359" s="37"/>
      <c r="EC1359" s="37"/>
      <c r="ED1359" s="37"/>
      <c r="EE1359" s="37"/>
      <c r="EF1359" s="37"/>
      <c r="EG1359" s="37"/>
      <c r="EH1359" s="37"/>
      <c r="EI1359" s="37"/>
      <c r="EJ1359" s="37"/>
      <c r="EK1359" s="37"/>
      <c r="EL1359" s="37"/>
      <c r="EM1359" s="37"/>
      <c r="EN1359" s="37"/>
      <c r="EO1359" s="37"/>
      <c r="EP1359" s="37"/>
      <c r="EQ1359" s="37"/>
      <c r="ER1359" s="37"/>
      <c r="ES1359" s="37"/>
      <c r="ET1359" s="37"/>
      <c r="EU1359" s="37"/>
      <c r="EV1359" s="37"/>
      <c r="EW1359" s="37"/>
      <c r="EX1359" s="37"/>
      <c r="EY1359" s="37"/>
      <c r="EZ1359" s="37"/>
      <c r="FA1359" s="37"/>
      <c r="FB1359" s="37"/>
      <c r="FC1359" s="37"/>
      <c r="FD1359" s="37"/>
      <c r="FE1359" s="37"/>
      <c r="FF1359" s="37"/>
      <c r="FG1359" s="37"/>
      <c r="FH1359" s="37"/>
      <c r="FI1359" s="37"/>
      <c r="FJ1359" s="37"/>
      <c r="FK1359" s="37"/>
      <c r="FL1359" s="37"/>
      <c r="FM1359" s="37"/>
      <c r="FN1359" s="37"/>
      <c r="FO1359" s="37"/>
      <c r="FP1359" s="37"/>
      <c r="FQ1359" s="37"/>
      <c r="FR1359" s="37"/>
      <c r="FS1359" s="37"/>
      <c r="FT1359" s="37"/>
      <c r="FU1359" s="37"/>
      <c r="FV1359" s="37"/>
      <c r="FW1359" s="37"/>
      <c r="FX1359" s="37"/>
      <c r="FY1359" s="37"/>
      <c r="FZ1359" s="37"/>
      <c r="GA1359" s="37"/>
      <c r="GB1359" s="37"/>
      <c r="GC1359" s="37"/>
      <c r="GD1359" s="37"/>
      <c r="GE1359" s="37"/>
      <c r="GF1359" s="37"/>
      <c r="GG1359" s="37"/>
      <c r="GH1359" s="37"/>
      <c r="GI1359" s="37"/>
      <c r="GJ1359" s="37"/>
      <c r="GK1359" s="37"/>
      <c r="GL1359" s="37"/>
      <c r="GM1359" s="37"/>
      <c r="GN1359" s="37"/>
      <c r="GO1359" s="37"/>
      <c r="GP1359" s="37"/>
      <c r="GQ1359" s="37"/>
      <c r="GR1359" s="37"/>
      <c r="GS1359" s="37"/>
      <c r="GT1359" s="37"/>
      <c r="GU1359" s="37"/>
      <c r="GV1359" s="37"/>
      <c r="GW1359" s="37"/>
      <c r="GX1359" s="37"/>
      <c r="GY1359" s="37"/>
      <c r="GZ1359" s="37"/>
      <c r="HA1359" s="37"/>
    </row>
    <row r="1360" spans="1:209" s="39" customFormat="1" x14ac:dyDescent="0.25">
      <c r="A1360" s="50"/>
      <c r="B1360" s="124"/>
      <c r="C1360" s="125"/>
      <c r="D1360" s="20"/>
      <c r="E1360" s="20"/>
      <c r="F1360" s="20"/>
      <c r="G1360" s="37"/>
      <c r="H1360" s="37"/>
      <c r="I1360" s="37"/>
      <c r="J1360" s="37"/>
      <c r="K1360" s="37"/>
      <c r="L1360" s="37"/>
      <c r="M1360" s="37"/>
      <c r="N1360" s="37"/>
      <c r="O1360" s="37"/>
      <c r="P1360" s="37"/>
      <c r="Q1360" s="37"/>
      <c r="R1360" s="37"/>
      <c r="S1360" s="37"/>
      <c r="T1360" s="37"/>
      <c r="U1360" s="37"/>
      <c r="V1360" s="37"/>
      <c r="W1360" s="37"/>
      <c r="X1360" s="37"/>
      <c r="Y1360" s="37"/>
      <c r="Z1360" s="37"/>
      <c r="AA1360" s="37"/>
      <c r="AB1360" s="37"/>
      <c r="AC1360" s="37"/>
      <c r="AD1360" s="37"/>
      <c r="AE1360" s="37"/>
      <c r="AF1360" s="37"/>
      <c r="AG1360" s="37"/>
      <c r="AH1360" s="37"/>
      <c r="AI1360" s="37"/>
      <c r="AJ1360" s="37"/>
      <c r="AK1360" s="37"/>
      <c r="AL1360" s="37"/>
      <c r="AM1360" s="37"/>
      <c r="AN1360" s="37"/>
      <c r="AO1360" s="37"/>
      <c r="AP1360" s="37"/>
      <c r="AQ1360" s="37"/>
      <c r="AR1360" s="37"/>
      <c r="AS1360" s="37"/>
      <c r="AT1360" s="37"/>
      <c r="AU1360" s="37"/>
      <c r="AV1360" s="37"/>
      <c r="AW1360" s="37"/>
      <c r="AX1360" s="37"/>
      <c r="AY1360" s="37"/>
      <c r="AZ1360" s="37"/>
      <c r="BA1360" s="37"/>
      <c r="BB1360" s="37"/>
      <c r="BC1360" s="37"/>
      <c r="BD1360" s="37"/>
      <c r="BE1360" s="37"/>
      <c r="BF1360" s="37"/>
      <c r="BG1360" s="37"/>
      <c r="BH1360" s="37"/>
      <c r="BI1360" s="37"/>
      <c r="BJ1360" s="37"/>
      <c r="BK1360" s="37"/>
      <c r="BL1360" s="37"/>
      <c r="BM1360" s="37"/>
      <c r="BN1360" s="37"/>
      <c r="BO1360" s="37"/>
      <c r="BP1360" s="37"/>
      <c r="BQ1360" s="37"/>
      <c r="BR1360" s="37"/>
      <c r="BS1360" s="37"/>
      <c r="BT1360" s="37"/>
      <c r="BU1360" s="37"/>
      <c r="BV1360" s="37"/>
      <c r="BW1360" s="37"/>
      <c r="BX1360" s="37"/>
      <c r="BY1360" s="37"/>
      <c r="BZ1360" s="37"/>
      <c r="CA1360" s="37"/>
      <c r="CB1360" s="37"/>
      <c r="CC1360" s="37"/>
      <c r="CD1360" s="37"/>
      <c r="CE1360" s="37"/>
      <c r="CF1360" s="37"/>
      <c r="CG1360" s="37"/>
      <c r="CH1360" s="37"/>
      <c r="CI1360" s="37"/>
      <c r="CJ1360" s="37"/>
      <c r="CK1360" s="37"/>
      <c r="CL1360" s="37"/>
      <c r="CM1360" s="37"/>
      <c r="CN1360" s="37"/>
      <c r="CO1360" s="37"/>
      <c r="CP1360" s="37"/>
      <c r="CQ1360" s="37"/>
      <c r="CR1360" s="37"/>
      <c r="CS1360" s="37"/>
      <c r="CT1360" s="37"/>
      <c r="CU1360" s="37"/>
      <c r="CV1360" s="37"/>
      <c r="CW1360" s="37"/>
      <c r="CX1360" s="37"/>
      <c r="CY1360" s="37"/>
      <c r="CZ1360" s="37"/>
      <c r="DA1360" s="37"/>
      <c r="DB1360" s="37"/>
      <c r="DC1360" s="37"/>
      <c r="DD1360" s="37"/>
      <c r="DE1360" s="37"/>
      <c r="DF1360" s="37"/>
      <c r="DG1360" s="37"/>
      <c r="DH1360" s="37"/>
      <c r="DI1360" s="37"/>
      <c r="DJ1360" s="37"/>
      <c r="DK1360" s="37"/>
      <c r="DL1360" s="37"/>
      <c r="DM1360" s="37"/>
      <c r="DN1360" s="37"/>
      <c r="DO1360" s="37"/>
      <c r="DP1360" s="37"/>
      <c r="DQ1360" s="37"/>
      <c r="DR1360" s="37"/>
      <c r="DS1360" s="37"/>
      <c r="DT1360" s="37"/>
      <c r="DU1360" s="37"/>
      <c r="DV1360" s="37"/>
      <c r="DW1360" s="37"/>
      <c r="DX1360" s="37"/>
      <c r="DY1360" s="37"/>
      <c r="DZ1360" s="37"/>
      <c r="EA1360" s="37"/>
      <c r="EB1360" s="37"/>
      <c r="EC1360" s="37"/>
      <c r="ED1360" s="37"/>
      <c r="EE1360" s="37"/>
      <c r="EF1360" s="37"/>
      <c r="EG1360" s="37"/>
      <c r="EH1360" s="37"/>
      <c r="EI1360" s="37"/>
      <c r="EJ1360" s="37"/>
      <c r="EK1360" s="37"/>
      <c r="EL1360" s="37"/>
      <c r="EM1360" s="37"/>
      <c r="EN1360" s="37"/>
      <c r="EO1360" s="37"/>
      <c r="EP1360" s="37"/>
      <c r="EQ1360" s="37"/>
      <c r="ER1360" s="37"/>
      <c r="ES1360" s="37"/>
      <c r="ET1360" s="37"/>
      <c r="EU1360" s="37"/>
      <c r="EV1360" s="37"/>
      <c r="EW1360" s="37"/>
      <c r="EX1360" s="37"/>
      <c r="EY1360" s="37"/>
      <c r="EZ1360" s="37"/>
      <c r="FA1360" s="37"/>
      <c r="FB1360" s="37"/>
      <c r="FC1360" s="37"/>
      <c r="FD1360" s="37"/>
      <c r="FE1360" s="37"/>
      <c r="FF1360" s="37"/>
      <c r="FG1360" s="37"/>
      <c r="FH1360" s="37"/>
      <c r="FI1360" s="37"/>
      <c r="FJ1360" s="37"/>
      <c r="FK1360" s="37"/>
      <c r="FL1360" s="37"/>
      <c r="FM1360" s="37"/>
      <c r="FN1360" s="37"/>
      <c r="FO1360" s="37"/>
      <c r="FP1360" s="37"/>
      <c r="FQ1360" s="37"/>
      <c r="FR1360" s="37"/>
      <c r="FS1360" s="37"/>
      <c r="FT1360" s="37"/>
      <c r="FU1360" s="37"/>
      <c r="FV1360" s="37"/>
      <c r="FW1360" s="37"/>
      <c r="FX1360" s="37"/>
      <c r="FY1360" s="37"/>
      <c r="FZ1360" s="37"/>
      <c r="GA1360" s="37"/>
      <c r="GB1360" s="37"/>
      <c r="GC1360" s="37"/>
      <c r="GD1360" s="37"/>
      <c r="GE1360" s="37"/>
      <c r="GF1360" s="37"/>
      <c r="GG1360" s="37"/>
      <c r="GH1360" s="37"/>
      <c r="GI1360" s="37"/>
      <c r="GJ1360" s="37"/>
      <c r="GK1360" s="37"/>
      <c r="GL1360" s="37"/>
      <c r="GM1360" s="37"/>
      <c r="GN1360" s="37"/>
      <c r="GO1360" s="37"/>
      <c r="GP1360" s="37"/>
      <c r="GQ1360" s="37"/>
      <c r="GR1360" s="37"/>
      <c r="GS1360" s="37"/>
      <c r="GT1360" s="37"/>
      <c r="GU1360" s="37"/>
      <c r="GV1360" s="37"/>
      <c r="GW1360" s="37"/>
      <c r="GX1360" s="37"/>
      <c r="GY1360" s="37"/>
      <c r="GZ1360" s="37"/>
      <c r="HA1360" s="37"/>
    </row>
    <row r="1361" spans="1:209" s="39" customFormat="1" x14ac:dyDescent="0.25">
      <c r="A1361" s="50"/>
      <c r="B1361" s="124"/>
      <c r="C1361" s="125"/>
      <c r="D1361" s="20"/>
      <c r="E1361" s="20"/>
      <c r="F1361" s="20"/>
      <c r="G1361" s="37"/>
      <c r="H1361" s="37"/>
      <c r="I1361" s="37"/>
      <c r="J1361" s="37"/>
      <c r="K1361" s="37"/>
      <c r="L1361" s="37"/>
      <c r="M1361" s="37"/>
      <c r="N1361" s="37"/>
      <c r="O1361" s="37"/>
      <c r="P1361" s="37"/>
      <c r="Q1361" s="37"/>
      <c r="R1361" s="37"/>
      <c r="S1361" s="37"/>
      <c r="T1361" s="37"/>
      <c r="U1361" s="37"/>
      <c r="V1361" s="37"/>
      <c r="W1361" s="37"/>
      <c r="X1361" s="37"/>
      <c r="Y1361" s="37"/>
      <c r="Z1361" s="37"/>
      <c r="AA1361" s="37"/>
      <c r="AB1361" s="37"/>
      <c r="AC1361" s="37"/>
      <c r="AD1361" s="37"/>
      <c r="AE1361" s="37"/>
      <c r="AF1361" s="37"/>
      <c r="AG1361" s="37"/>
      <c r="AH1361" s="37"/>
      <c r="AI1361" s="37"/>
      <c r="AJ1361" s="37"/>
      <c r="AK1361" s="37"/>
      <c r="AL1361" s="37"/>
      <c r="AM1361" s="37"/>
      <c r="AN1361" s="37"/>
      <c r="AO1361" s="37"/>
      <c r="AP1361" s="37"/>
      <c r="AQ1361" s="37"/>
      <c r="AR1361" s="37"/>
      <c r="AS1361" s="37"/>
      <c r="AT1361" s="37"/>
      <c r="AU1361" s="37"/>
      <c r="AV1361" s="37"/>
      <c r="AW1361" s="37"/>
      <c r="AX1361" s="37"/>
      <c r="AY1361" s="37"/>
      <c r="AZ1361" s="37"/>
      <c r="BA1361" s="37"/>
      <c r="BB1361" s="37"/>
      <c r="BC1361" s="37"/>
      <c r="BD1361" s="37"/>
      <c r="BE1361" s="37"/>
      <c r="BF1361" s="37"/>
      <c r="BG1361" s="37"/>
      <c r="BH1361" s="37"/>
      <c r="BI1361" s="37"/>
      <c r="BJ1361" s="37"/>
      <c r="BK1361" s="37"/>
      <c r="BL1361" s="37"/>
      <c r="BM1361" s="37"/>
      <c r="BN1361" s="37"/>
      <c r="BO1361" s="37"/>
      <c r="BP1361" s="37"/>
      <c r="BQ1361" s="37"/>
      <c r="BR1361" s="37"/>
      <c r="BS1361" s="37"/>
      <c r="BT1361" s="37"/>
      <c r="BU1361" s="37"/>
      <c r="BV1361" s="37"/>
      <c r="BW1361" s="37"/>
      <c r="BX1361" s="37"/>
      <c r="BY1361" s="37"/>
      <c r="BZ1361" s="37"/>
      <c r="CA1361" s="37"/>
      <c r="CB1361" s="37"/>
      <c r="CC1361" s="37"/>
      <c r="CD1361" s="37"/>
      <c r="CE1361" s="37"/>
      <c r="CF1361" s="37"/>
      <c r="CG1361" s="37"/>
      <c r="CH1361" s="37"/>
      <c r="CI1361" s="37"/>
      <c r="CJ1361" s="37"/>
      <c r="CK1361" s="37"/>
      <c r="CL1361" s="37"/>
      <c r="CM1361" s="37"/>
      <c r="CN1361" s="37"/>
      <c r="CO1361" s="37"/>
      <c r="CP1361" s="37"/>
      <c r="CQ1361" s="37"/>
      <c r="CR1361" s="37"/>
      <c r="CS1361" s="37"/>
      <c r="CT1361" s="37"/>
      <c r="CU1361" s="37"/>
      <c r="CV1361" s="37"/>
      <c r="CW1361" s="37"/>
      <c r="CX1361" s="37"/>
      <c r="CY1361" s="37"/>
      <c r="CZ1361" s="37"/>
      <c r="DA1361" s="37"/>
      <c r="DB1361" s="37"/>
      <c r="DC1361" s="37"/>
      <c r="DD1361" s="37"/>
      <c r="DE1361" s="37"/>
      <c r="DF1361" s="37"/>
      <c r="DG1361" s="37"/>
      <c r="DH1361" s="37"/>
      <c r="DI1361" s="37"/>
      <c r="DJ1361" s="37"/>
      <c r="DK1361" s="37"/>
      <c r="DL1361" s="37"/>
      <c r="DM1361" s="37"/>
      <c r="DN1361" s="37"/>
      <c r="DO1361" s="37"/>
      <c r="DP1361" s="37"/>
      <c r="DQ1361" s="37"/>
      <c r="DR1361" s="37"/>
      <c r="DS1361" s="37"/>
      <c r="DT1361" s="37"/>
      <c r="DU1361" s="37"/>
      <c r="DV1361" s="37"/>
      <c r="DW1361" s="37"/>
      <c r="DX1361" s="37"/>
      <c r="DY1361" s="37"/>
      <c r="DZ1361" s="37"/>
      <c r="EA1361" s="37"/>
      <c r="EB1361" s="37"/>
      <c r="EC1361" s="37"/>
      <c r="ED1361" s="37"/>
      <c r="EE1361" s="37"/>
      <c r="EF1361" s="37"/>
      <c r="EG1361" s="37"/>
      <c r="EH1361" s="37"/>
      <c r="EI1361" s="37"/>
      <c r="EJ1361" s="37"/>
      <c r="EK1361" s="37"/>
      <c r="EL1361" s="37"/>
      <c r="EM1361" s="37"/>
      <c r="EN1361" s="37"/>
      <c r="EO1361" s="37"/>
      <c r="EP1361" s="37"/>
      <c r="EQ1361" s="37"/>
      <c r="ER1361" s="37"/>
      <c r="ES1361" s="37"/>
      <c r="ET1361" s="37"/>
      <c r="EU1361" s="37"/>
      <c r="EV1361" s="37"/>
      <c r="EW1361" s="37"/>
      <c r="EX1361" s="37"/>
      <c r="EY1361" s="37"/>
      <c r="EZ1361" s="37"/>
      <c r="FA1361" s="37"/>
      <c r="FB1361" s="37"/>
      <c r="FC1361" s="37"/>
      <c r="FD1361" s="37"/>
      <c r="FE1361" s="37"/>
      <c r="FF1361" s="37"/>
      <c r="FG1361" s="37"/>
      <c r="FH1361" s="37"/>
      <c r="FI1361" s="37"/>
      <c r="FJ1361" s="37"/>
      <c r="FK1361" s="37"/>
      <c r="FL1361" s="37"/>
      <c r="FM1361" s="37"/>
      <c r="FN1361" s="37"/>
      <c r="FO1361" s="37"/>
      <c r="FP1361" s="37"/>
      <c r="FQ1361" s="37"/>
      <c r="FR1361" s="37"/>
      <c r="FS1361" s="37"/>
      <c r="FT1361" s="37"/>
      <c r="FU1361" s="37"/>
      <c r="FV1361" s="37"/>
      <c r="FW1361" s="37"/>
      <c r="FX1361" s="37"/>
      <c r="FY1361" s="37"/>
      <c r="FZ1361" s="37"/>
      <c r="GA1361" s="37"/>
      <c r="GB1361" s="37"/>
      <c r="GC1361" s="37"/>
      <c r="GD1361" s="37"/>
      <c r="GE1361" s="37"/>
      <c r="GF1361" s="37"/>
      <c r="GG1361" s="37"/>
      <c r="GH1361" s="37"/>
      <c r="GI1361" s="37"/>
      <c r="GJ1361" s="37"/>
      <c r="GK1361" s="37"/>
      <c r="GL1361" s="37"/>
      <c r="GM1361" s="37"/>
      <c r="GN1361" s="37"/>
      <c r="GO1361" s="37"/>
      <c r="GP1361" s="37"/>
      <c r="GQ1361" s="37"/>
      <c r="GR1361" s="37"/>
      <c r="GS1361" s="37"/>
      <c r="GT1361" s="37"/>
      <c r="GU1361" s="37"/>
      <c r="GV1361" s="37"/>
      <c r="GW1361" s="37"/>
      <c r="GX1361" s="37"/>
      <c r="GY1361" s="37"/>
      <c r="GZ1361" s="37"/>
      <c r="HA1361" s="37"/>
    </row>
    <row r="1362" spans="1:209" s="39" customFormat="1" x14ac:dyDescent="0.25">
      <c r="A1362" s="50"/>
      <c r="B1362" s="124"/>
      <c r="C1362" s="125"/>
      <c r="D1362" s="20"/>
      <c r="E1362" s="20"/>
      <c r="F1362" s="20"/>
      <c r="G1362" s="37"/>
      <c r="H1362" s="37"/>
      <c r="I1362" s="37"/>
      <c r="J1362" s="37"/>
      <c r="K1362" s="37"/>
      <c r="L1362" s="37"/>
      <c r="M1362" s="37"/>
      <c r="N1362" s="37"/>
      <c r="O1362" s="37"/>
      <c r="P1362" s="37"/>
      <c r="Q1362" s="37"/>
      <c r="R1362" s="37"/>
      <c r="S1362" s="37"/>
      <c r="T1362" s="37"/>
      <c r="U1362" s="37"/>
      <c r="V1362" s="37"/>
      <c r="W1362" s="37"/>
      <c r="X1362" s="37"/>
      <c r="Y1362" s="37"/>
      <c r="Z1362" s="37"/>
      <c r="AA1362" s="37"/>
      <c r="AB1362" s="37"/>
      <c r="AC1362" s="37"/>
      <c r="AD1362" s="37"/>
      <c r="AE1362" s="37"/>
      <c r="AF1362" s="37"/>
      <c r="AG1362" s="37"/>
      <c r="AH1362" s="37"/>
      <c r="AI1362" s="37"/>
      <c r="AJ1362" s="37"/>
      <c r="AK1362" s="37"/>
      <c r="AL1362" s="37"/>
      <c r="AM1362" s="37"/>
      <c r="AN1362" s="37"/>
      <c r="AO1362" s="37"/>
      <c r="AP1362" s="37"/>
      <c r="AQ1362" s="37"/>
      <c r="AR1362" s="37"/>
      <c r="AS1362" s="37"/>
      <c r="AT1362" s="37"/>
      <c r="AU1362" s="37"/>
      <c r="AV1362" s="37"/>
      <c r="AW1362" s="37"/>
      <c r="AX1362" s="37"/>
      <c r="AY1362" s="37"/>
      <c r="AZ1362" s="37"/>
      <c r="BA1362" s="37"/>
      <c r="BB1362" s="37"/>
      <c r="BC1362" s="37"/>
      <c r="BD1362" s="37"/>
      <c r="BE1362" s="37"/>
      <c r="BF1362" s="37"/>
      <c r="BG1362" s="37"/>
      <c r="BH1362" s="37"/>
      <c r="BI1362" s="37"/>
      <c r="BJ1362" s="37"/>
      <c r="BK1362" s="37"/>
      <c r="BL1362" s="37"/>
      <c r="BM1362" s="37"/>
      <c r="BN1362" s="37"/>
      <c r="BO1362" s="37"/>
      <c r="BP1362" s="37"/>
      <c r="BQ1362" s="37"/>
      <c r="BR1362" s="37"/>
      <c r="BS1362" s="37"/>
      <c r="BT1362" s="37"/>
      <c r="BU1362" s="37"/>
      <c r="BV1362" s="37"/>
      <c r="BW1362" s="37"/>
      <c r="BX1362" s="37"/>
      <c r="BY1362" s="37"/>
      <c r="BZ1362" s="37"/>
      <c r="CA1362" s="37"/>
      <c r="CB1362" s="37"/>
      <c r="CC1362" s="37"/>
      <c r="CD1362" s="37"/>
      <c r="CE1362" s="37"/>
      <c r="CF1362" s="37"/>
      <c r="CG1362" s="37"/>
      <c r="CH1362" s="37"/>
      <c r="CI1362" s="37"/>
      <c r="CJ1362" s="37"/>
      <c r="CK1362" s="37"/>
      <c r="CL1362" s="37"/>
      <c r="CM1362" s="37"/>
      <c r="CN1362" s="37"/>
      <c r="CO1362" s="37"/>
      <c r="CP1362" s="37"/>
      <c r="CQ1362" s="37"/>
      <c r="CR1362" s="37"/>
      <c r="CS1362" s="37"/>
      <c r="CT1362" s="37"/>
      <c r="CU1362" s="37"/>
      <c r="CV1362" s="37"/>
      <c r="CW1362" s="37"/>
      <c r="CX1362" s="37"/>
      <c r="CY1362" s="37"/>
      <c r="CZ1362" s="37"/>
      <c r="DA1362" s="37"/>
      <c r="DB1362" s="37"/>
      <c r="DC1362" s="37"/>
      <c r="DD1362" s="37"/>
      <c r="DE1362" s="37"/>
      <c r="DF1362" s="37"/>
      <c r="DG1362" s="37"/>
      <c r="DH1362" s="37"/>
      <c r="DI1362" s="37"/>
      <c r="DJ1362" s="37"/>
      <c r="DK1362" s="37"/>
      <c r="DL1362" s="37"/>
      <c r="DM1362" s="37"/>
      <c r="DN1362" s="37"/>
      <c r="DO1362" s="37"/>
      <c r="DP1362" s="37"/>
      <c r="DQ1362" s="37"/>
      <c r="DR1362" s="37"/>
      <c r="DS1362" s="37"/>
      <c r="DT1362" s="37"/>
      <c r="DU1362" s="37"/>
      <c r="DV1362" s="37"/>
      <c r="DW1362" s="37"/>
      <c r="DX1362" s="37"/>
      <c r="DY1362" s="37"/>
      <c r="DZ1362" s="37"/>
      <c r="EA1362" s="37"/>
      <c r="EB1362" s="37"/>
      <c r="EC1362" s="37"/>
      <c r="ED1362" s="37"/>
      <c r="EE1362" s="37"/>
      <c r="EF1362" s="37"/>
      <c r="EG1362" s="37"/>
      <c r="EH1362" s="37"/>
      <c r="EI1362" s="37"/>
      <c r="EJ1362" s="37"/>
      <c r="EK1362" s="37"/>
      <c r="EL1362" s="37"/>
      <c r="EM1362" s="37"/>
      <c r="EN1362" s="37"/>
      <c r="EO1362" s="37"/>
      <c r="EP1362" s="37"/>
      <c r="EQ1362" s="37"/>
      <c r="ER1362" s="37"/>
      <c r="ES1362" s="37"/>
      <c r="ET1362" s="37"/>
      <c r="EU1362" s="37"/>
      <c r="EV1362" s="37"/>
      <c r="EW1362" s="37"/>
      <c r="EX1362" s="37"/>
      <c r="EY1362" s="37"/>
      <c r="EZ1362" s="37"/>
      <c r="FA1362" s="37"/>
      <c r="FB1362" s="37"/>
      <c r="FC1362" s="37"/>
      <c r="FD1362" s="37"/>
      <c r="FE1362" s="37"/>
      <c r="FF1362" s="37"/>
      <c r="FG1362" s="37"/>
      <c r="FH1362" s="37"/>
      <c r="FI1362" s="37"/>
      <c r="FJ1362" s="37"/>
      <c r="FK1362" s="37"/>
      <c r="FL1362" s="37"/>
      <c r="FM1362" s="37"/>
      <c r="FN1362" s="37"/>
      <c r="FO1362" s="37"/>
      <c r="FP1362" s="37"/>
      <c r="FQ1362" s="37"/>
      <c r="FR1362" s="37"/>
      <c r="FS1362" s="37"/>
      <c r="FT1362" s="37"/>
      <c r="FU1362" s="37"/>
      <c r="FV1362" s="37"/>
      <c r="FW1362" s="37"/>
      <c r="FX1362" s="37"/>
      <c r="FY1362" s="37"/>
      <c r="FZ1362" s="37"/>
      <c r="GA1362" s="37"/>
      <c r="GB1362" s="37"/>
      <c r="GC1362" s="37"/>
      <c r="GD1362" s="37"/>
      <c r="GE1362" s="37"/>
      <c r="GF1362" s="37"/>
      <c r="GG1362" s="37"/>
      <c r="GH1362" s="37"/>
      <c r="GI1362" s="37"/>
      <c r="GJ1362" s="37"/>
      <c r="GK1362" s="37"/>
      <c r="GL1362" s="37"/>
      <c r="GM1362" s="37"/>
      <c r="GN1362" s="37"/>
      <c r="GO1362" s="37"/>
      <c r="GP1362" s="37"/>
      <c r="GQ1362" s="37"/>
      <c r="GR1362" s="37"/>
      <c r="GS1362" s="37"/>
      <c r="GT1362" s="37"/>
      <c r="GU1362" s="37"/>
      <c r="GV1362" s="37"/>
      <c r="GW1362" s="37"/>
      <c r="GX1362" s="37"/>
      <c r="GY1362" s="37"/>
      <c r="GZ1362" s="37"/>
      <c r="HA1362" s="37"/>
    </row>
    <row r="1363" spans="1:209" s="39" customFormat="1" x14ac:dyDescent="0.25">
      <c r="A1363" s="50"/>
      <c r="B1363" s="124"/>
      <c r="C1363" s="125"/>
      <c r="D1363" s="20"/>
      <c r="E1363" s="20"/>
      <c r="F1363" s="20"/>
      <c r="G1363" s="37"/>
      <c r="H1363" s="37"/>
      <c r="I1363" s="37"/>
      <c r="J1363" s="37"/>
      <c r="K1363" s="37"/>
      <c r="L1363" s="37"/>
      <c r="M1363" s="37"/>
      <c r="N1363" s="37"/>
      <c r="O1363" s="37"/>
      <c r="P1363" s="37"/>
      <c r="Q1363" s="37"/>
      <c r="R1363" s="37"/>
      <c r="S1363" s="37"/>
      <c r="T1363" s="37"/>
      <c r="U1363" s="37"/>
      <c r="V1363" s="37"/>
      <c r="W1363" s="37"/>
      <c r="X1363" s="37"/>
      <c r="Y1363" s="37"/>
      <c r="Z1363" s="37"/>
      <c r="AA1363" s="37"/>
      <c r="AB1363" s="37"/>
      <c r="AC1363" s="37"/>
      <c r="AD1363" s="37"/>
      <c r="AE1363" s="37"/>
      <c r="AF1363" s="37"/>
      <c r="AG1363" s="37"/>
      <c r="AH1363" s="37"/>
      <c r="AI1363" s="37"/>
      <c r="AJ1363" s="37"/>
      <c r="AK1363" s="37"/>
      <c r="AL1363" s="37"/>
      <c r="AM1363" s="37"/>
      <c r="AN1363" s="37"/>
      <c r="AO1363" s="37"/>
      <c r="AP1363" s="37"/>
      <c r="AQ1363" s="37"/>
      <c r="AR1363" s="37"/>
      <c r="AS1363" s="37"/>
      <c r="AT1363" s="37"/>
      <c r="AU1363" s="37"/>
      <c r="AV1363" s="37"/>
      <c r="AW1363" s="37"/>
      <c r="AX1363" s="37"/>
      <c r="AY1363" s="37"/>
      <c r="AZ1363" s="37"/>
      <c r="BA1363" s="37"/>
      <c r="BB1363" s="37"/>
      <c r="BC1363" s="37"/>
      <c r="BD1363" s="37"/>
      <c r="BE1363" s="37"/>
      <c r="BF1363" s="37"/>
      <c r="BG1363" s="37"/>
      <c r="BH1363" s="37"/>
      <c r="BI1363" s="37"/>
      <c r="BJ1363" s="37"/>
      <c r="BK1363" s="37"/>
      <c r="BL1363" s="37"/>
      <c r="BM1363" s="37"/>
      <c r="BN1363" s="37"/>
      <c r="BO1363" s="37"/>
      <c r="BP1363" s="37"/>
      <c r="BQ1363" s="37"/>
      <c r="BR1363" s="37"/>
      <c r="BS1363" s="37"/>
      <c r="BT1363" s="37"/>
      <c r="BU1363" s="37"/>
      <c r="BV1363" s="37"/>
      <c r="BW1363" s="37"/>
      <c r="BX1363" s="37"/>
      <c r="BY1363" s="37"/>
      <c r="BZ1363" s="37"/>
      <c r="CA1363" s="37"/>
      <c r="CB1363" s="37"/>
      <c r="CC1363" s="37"/>
      <c r="CD1363" s="37"/>
      <c r="CE1363" s="37"/>
      <c r="CF1363" s="37"/>
      <c r="CG1363" s="37"/>
      <c r="CH1363" s="37"/>
      <c r="CI1363" s="37"/>
      <c r="CJ1363" s="37"/>
      <c r="CK1363" s="37"/>
      <c r="CL1363" s="37"/>
      <c r="CM1363" s="37"/>
      <c r="CN1363" s="37"/>
      <c r="CO1363" s="37"/>
      <c r="CP1363" s="37"/>
      <c r="CQ1363" s="37"/>
      <c r="CR1363" s="37"/>
      <c r="CS1363" s="37"/>
      <c r="CT1363" s="37"/>
      <c r="CU1363" s="37"/>
      <c r="CV1363" s="37"/>
      <c r="CW1363" s="37"/>
      <c r="CX1363" s="37"/>
      <c r="CY1363" s="37"/>
      <c r="CZ1363" s="37"/>
      <c r="DA1363" s="37"/>
      <c r="DB1363" s="37"/>
      <c r="DC1363" s="37"/>
      <c r="DD1363" s="37"/>
      <c r="DE1363" s="37"/>
      <c r="DF1363" s="37"/>
      <c r="DG1363" s="37"/>
      <c r="DH1363" s="37"/>
      <c r="DI1363" s="37"/>
      <c r="DJ1363" s="37"/>
      <c r="DK1363" s="37"/>
      <c r="DL1363" s="37"/>
      <c r="DM1363" s="37"/>
      <c r="DN1363" s="37"/>
      <c r="DO1363" s="37"/>
      <c r="DP1363" s="37"/>
      <c r="DQ1363" s="37"/>
      <c r="DR1363" s="37"/>
      <c r="DS1363" s="37"/>
      <c r="DT1363" s="37"/>
      <c r="DU1363" s="37"/>
      <c r="DV1363" s="37"/>
      <c r="DW1363" s="37"/>
      <c r="DX1363" s="37"/>
      <c r="DY1363" s="37"/>
      <c r="DZ1363" s="37"/>
      <c r="EA1363" s="37"/>
      <c r="EB1363" s="37"/>
      <c r="EC1363" s="37"/>
      <c r="ED1363" s="37"/>
      <c r="EE1363" s="37"/>
      <c r="EF1363" s="37"/>
      <c r="EG1363" s="37"/>
      <c r="EH1363" s="37"/>
      <c r="EI1363" s="37"/>
      <c r="EJ1363" s="37"/>
      <c r="EK1363" s="37"/>
      <c r="EL1363" s="37"/>
      <c r="EM1363" s="37"/>
      <c r="EN1363" s="37"/>
      <c r="EO1363" s="37"/>
      <c r="EP1363" s="37"/>
      <c r="EQ1363" s="37"/>
      <c r="ER1363" s="37"/>
      <c r="ES1363" s="37"/>
      <c r="ET1363" s="37"/>
      <c r="EU1363" s="37"/>
      <c r="EV1363" s="37"/>
      <c r="EW1363" s="37"/>
      <c r="EX1363" s="37"/>
      <c r="EY1363" s="37"/>
      <c r="EZ1363" s="37"/>
      <c r="FA1363" s="37"/>
      <c r="FB1363" s="37"/>
      <c r="FC1363" s="37"/>
      <c r="FD1363" s="37"/>
      <c r="FE1363" s="37"/>
      <c r="FF1363" s="37"/>
      <c r="FG1363" s="37"/>
      <c r="FH1363" s="37"/>
      <c r="FI1363" s="37"/>
      <c r="FJ1363" s="37"/>
      <c r="FK1363" s="37"/>
      <c r="FL1363" s="37"/>
      <c r="FM1363" s="37"/>
      <c r="FN1363" s="37"/>
      <c r="FO1363" s="37"/>
      <c r="FP1363" s="37"/>
      <c r="FQ1363" s="37"/>
      <c r="FR1363" s="37"/>
      <c r="FS1363" s="37"/>
      <c r="FT1363" s="37"/>
      <c r="FU1363" s="37"/>
      <c r="FV1363" s="37"/>
      <c r="FW1363" s="37"/>
      <c r="FX1363" s="37"/>
      <c r="FY1363" s="37"/>
      <c r="FZ1363" s="37"/>
      <c r="GA1363" s="37"/>
      <c r="GB1363" s="37"/>
      <c r="GC1363" s="37"/>
      <c r="GD1363" s="37"/>
      <c r="GE1363" s="37"/>
      <c r="GF1363" s="37"/>
      <c r="GG1363" s="37"/>
      <c r="GH1363" s="37"/>
      <c r="GI1363" s="37"/>
      <c r="GJ1363" s="37"/>
      <c r="GK1363" s="37"/>
      <c r="GL1363" s="37"/>
      <c r="GM1363" s="37"/>
      <c r="GN1363" s="37"/>
      <c r="GO1363" s="37"/>
      <c r="GP1363" s="37"/>
      <c r="GQ1363" s="37"/>
      <c r="GR1363" s="37"/>
      <c r="GS1363" s="37"/>
      <c r="GT1363" s="37"/>
      <c r="GU1363" s="37"/>
      <c r="GV1363" s="37"/>
      <c r="GW1363" s="37"/>
      <c r="GX1363" s="37"/>
      <c r="GY1363" s="37"/>
      <c r="GZ1363" s="37"/>
      <c r="HA1363" s="37"/>
    </row>
    <row r="1364" spans="1:209" s="39" customFormat="1" x14ac:dyDescent="0.25">
      <c r="A1364" s="50"/>
      <c r="B1364" s="124"/>
      <c r="C1364" s="125"/>
      <c r="D1364" s="20"/>
      <c r="E1364" s="20"/>
      <c r="F1364" s="20"/>
      <c r="G1364" s="37"/>
      <c r="H1364" s="37"/>
      <c r="I1364" s="37"/>
      <c r="J1364" s="37"/>
      <c r="K1364" s="37"/>
      <c r="L1364" s="37"/>
      <c r="M1364" s="37"/>
      <c r="N1364" s="37"/>
      <c r="O1364" s="37"/>
      <c r="P1364" s="37"/>
      <c r="Q1364" s="37"/>
      <c r="R1364" s="37"/>
      <c r="S1364" s="37"/>
      <c r="T1364" s="37"/>
      <c r="U1364" s="37"/>
      <c r="V1364" s="37"/>
      <c r="W1364" s="37"/>
      <c r="X1364" s="37"/>
      <c r="Y1364" s="37"/>
      <c r="Z1364" s="37"/>
      <c r="AA1364" s="37"/>
      <c r="AB1364" s="37"/>
      <c r="AC1364" s="37"/>
      <c r="AD1364" s="37"/>
      <c r="AE1364" s="37"/>
      <c r="AF1364" s="37"/>
      <c r="AG1364" s="37"/>
      <c r="AH1364" s="37"/>
      <c r="AI1364" s="37"/>
      <c r="AJ1364" s="37"/>
      <c r="AK1364" s="37"/>
      <c r="AL1364" s="37"/>
      <c r="AM1364" s="37"/>
      <c r="AN1364" s="37"/>
      <c r="AO1364" s="37"/>
      <c r="AP1364" s="37"/>
      <c r="AQ1364" s="37"/>
      <c r="AR1364" s="37"/>
      <c r="AS1364" s="37"/>
      <c r="AT1364" s="37"/>
      <c r="AU1364" s="37"/>
      <c r="AV1364" s="37"/>
      <c r="AW1364" s="37"/>
      <c r="AX1364" s="37"/>
      <c r="AY1364" s="37"/>
      <c r="AZ1364" s="37"/>
      <c r="BA1364" s="37"/>
      <c r="BB1364" s="37"/>
      <c r="BC1364" s="37"/>
      <c r="BD1364" s="37"/>
      <c r="BE1364" s="37"/>
      <c r="BF1364" s="37"/>
      <c r="BG1364" s="37"/>
      <c r="BH1364" s="37"/>
      <c r="BI1364" s="37"/>
      <c r="BJ1364" s="37"/>
      <c r="BK1364" s="37"/>
      <c r="BL1364" s="37"/>
      <c r="BM1364" s="37"/>
      <c r="BN1364" s="37"/>
      <c r="BO1364" s="37"/>
      <c r="BP1364" s="37"/>
      <c r="BQ1364" s="37"/>
      <c r="BR1364" s="37"/>
      <c r="BS1364" s="37"/>
      <c r="BT1364" s="37"/>
      <c r="BU1364" s="37"/>
      <c r="BV1364" s="37"/>
      <c r="BW1364" s="37"/>
      <c r="BX1364" s="37"/>
      <c r="BY1364" s="37"/>
      <c r="BZ1364" s="37"/>
      <c r="CA1364" s="37"/>
      <c r="CB1364" s="37"/>
      <c r="CC1364" s="37"/>
      <c r="CD1364" s="37"/>
      <c r="CE1364" s="37"/>
      <c r="CF1364" s="37"/>
      <c r="CG1364" s="37"/>
      <c r="CH1364" s="37"/>
      <c r="CI1364" s="37"/>
      <c r="CJ1364" s="37"/>
      <c r="CK1364" s="37"/>
      <c r="CL1364" s="37"/>
      <c r="CM1364" s="37"/>
      <c r="CN1364" s="37"/>
      <c r="CO1364" s="37"/>
      <c r="CP1364" s="37"/>
      <c r="CQ1364" s="37"/>
      <c r="CR1364" s="37"/>
      <c r="CS1364" s="37"/>
      <c r="CT1364" s="37"/>
      <c r="CU1364" s="37"/>
      <c r="CV1364" s="37"/>
      <c r="CW1364" s="37"/>
      <c r="CX1364" s="37"/>
      <c r="CY1364" s="37"/>
      <c r="CZ1364" s="37"/>
      <c r="DA1364" s="37"/>
      <c r="DB1364" s="37"/>
      <c r="DC1364" s="37"/>
      <c r="DD1364" s="37"/>
      <c r="DE1364" s="37"/>
      <c r="DF1364" s="37"/>
      <c r="DG1364" s="37"/>
      <c r="DH1364" s="37"/>
      <c r="DI1364" s="37"/>
      <c r="DJ1364" s="37"/>
      <c r="DK1364" s="37"/>
      <c r="DL1364" s="37"/>
      <c r="DM1364" s="37"/>
      <c r="DN1364" s="37"/>
      <c r="DO1364" s="37"/>
      <c r="DP1364" s="37"/>
      <c r="DQ1364" s="37"/>
      <c r="DR1364" s="37"/>
      <c r="DS1364" s="37"/>
      <c r="DT1364" s="37"/>
      <c r="DU1364" s="37"/>
      <c r="DV1364" s="37"/>
      <c r="DW1364" s="37"/>
      <c r="DX1364" s="37"/>
      <c r="DY1364" s="37"/>
      <c r="DZ1364" s="37"/>
      <c r="EA1364" s="37"/>
      <c r="EB1364" s="37"/>
      <c r="EC1364" s="37"/>
      <c r="ED1364" s="37"/>
      <c r="EE1364" s="37"/>
      <c r="EF1364" s="37"/>
      <c r="EG1364" s="37"/>
      <c r="EH1364" s="37"/>
      <c r="EI1364" s="37"/>
      <c r="EJ1364" s="37"/>
      <c r="EK1364" s="37"/>
      <c r="EL1364" s="37"/>
      <c r="EM1364" s="37"/>
      <c r="EN1364" s="37"/>
      <c r="EO1364" s="37"/>
      <c r="EP1364" s="37"/>
      <c r="EQ1364" s="37"/>
      <c r="ER1364" s="37"/>
      <c r="ES1364" s="37"/>
      <c r="ET1364" s="37"/>
      <c r="EU1364" s="37"/>
      <c r="EV1364" s="37"/>
      <c r="EW1364" s="37"/>
      <c r="EX1364" s="37"/>
      <c r="EY1364" s="37"/>
      <c r="EZ1364" s="37"/>
      <c r="FA1364" s="37"/>
      <c r="FB1364" s="37"/>
      <c r="FC1364" s="37"/>
      <c r="FD1364" s="37"/>
      <c r="FE1364" s="37"/>
      <c r="FF1364" s="37"/>
      <c r="FG1364" s="37"/>
      <c r="FH1364" s="37"/>
      <c r="FI1364" s="37"/>
      <c r="FJ1364" s="37"/>
      <c r="FK1364" s="37"/>
      <c r="FL1364" s="37"/>
      <c r="FM1364" s="37"/>
      <c r="FN1364" s="37"/>
      <c r="FO1364" s="37"/>
      <c r="FP1364" s="37"/>
      <c r="FQ1364" s="37"/>
      <c r="FR1364" s="37"/>
      <c r="FS1364" s="37"/>
      <c r="FT1364" s="37"/>
      <c r="FU1364" s="37"/>
      <c r="FV1364" s="37"/>
      <c r="FW1364" s="37"/>
      <c r="FX1364" s="37"/>
      <c r="FY1364" s="37"/>
      <c r="FZ1364" s="37"/>
      <c r="GA1364" s="37"/>
      <c r="GB1364" s="37"/>
      <c r="GC1364" s="37"/>
      <c r="GD1364" s="37"/>
      <c r="GE1364" s="37"/>
      <c r="GF1364" s="37"/>
      <c r="GG1364" s="37"/>
      <c r="GH1364" s="37"/>
      <c r="GI1364" s="37"/>
      <c r="GJ1364" s="37"/>
      <c r="GK1364" s="37"/>
      <c r="GL1364" s="37"/>
      <c r="GM1364" s="37"/>
      <c r="GN1364" s="37"/>
      <c r="GO1364" s="37"/>
      <c r="GP1364" s="37"/>
      <c r="GQ1364" s="37"/>
      <c r="GR1364" s="37"/>
      <c r="GS1364" s="37"/>
      <c r="GT1364" s="37"/>
      <c r="GU1364" s="37"/>
      <c r="GV1364" s="37"/>
      <c r="GW1364" s="37"/>
      <c r="GX1364" s="37"/>
      <c r="GY1364" s="37"/>
      <c r="GZ1364" s="37"/>
      <c r="HA1364" s="37"/>
    </row>
    <row r="1365" spans="1:209" s="39" customFormat="1" x14ac:dyDescent="0.25">
      <c r="A1365" s="50"/>
      <c r="B1365" s="124"/>
      <c r="C1365" s="125"/>
      <c r="D1365" s="20"/>
      <c r="E1365" s="20"/>
      <c r="F1365" s="20"/>
      <c r="G1365" s="37"/>
      <c r="H1365" s="37"/>
      <c r="I1365" s="37"/>
      <c r="J1365" s="37"/>
      <c r="K1365" s="37"/>
      <c r="L1365" s="37"/>
      <c r="M1365" s="37"/>
      <c r="N1365" s="37"/>
      <c r="O1365" s="37"/>
      <c r="P1365" s="37"/>
      <c r="Q1365" s="37"/>
      <c r="R1365" s="37"/>
      <c r="S1365" s="37"/>
      <c r="T1365" s="37"/>
      <c r="U1365" s="37"/>
      <c r="V1365" s="37"/>
      <c r="W1365" s="37"/>
      <c r="X1365" s="37"/>
      <c r="Y1365" s="37"/>
      <c r="Z1365" s="37"/>
      <c r="AA1365" s="37"/>
      <c r="AB1365" s="37"/>
      <c r="AC1365" s="37"/>
      <c r="AD1365" s="37"/>
      <c r="AE1365" s="37"/>
      <c r="AF1365" s="37"/>
      <c r="AG1365" s="37"/>
      <c r="AH1365" s="37"/>
      <c r="AI1365" s="37"/>
      <c r="AJ1365" s="37"/>
      <c r="AK1365" s="37"/>
      <c r="AL1365" s="37"/>
      <c r="AM1365" s="37"/>
      <c r="AN1365" s="37"/>
      <c r="AO1365" s="37"/>
      <c r="AP1365" s="37"/>
      <c r="AQ1365" s="37"/>
      <c r="AR1365" s="37"/>
      <c r="AS1365" s="37"/>
      <c r="AT1365" s="37"/>
      <c r="AU1365" s="37"/>
      <c r="AV1365" s="37"/>
      <c r="AW1365" s="37"/>
      <c r="AX1365" s="37"/>
      <c r="AY1365" s="37"/>
      <c r="AZ1365" s="37"/>
      <c r="BA1365" s="37"/>
      <c r="BB1365" s="37"/>
      <c r="BC1365" s="37"/>
      <c r="BD1365" s="37"/>
      <c r="BE1365" s="37"/>
      <c r="BF1365" s="37"/>
      <c r="BG1365" s="37"/>
      <c r="BH1365" s="37"/>
      <c r="BI1365" s="37"/>
      <c r="BJ1365" s="37"/>
      <c r="BK1365" s="37"/>
      <c r="BL1365" s="37"/>
      <c r="BM1365" s="37"/>
      <c r="BN1365" s="37"/>
      <c r="BO1365" s="37"/>
      <c r="BP1365" s="37"/>
      <c r="BQ1365" s="37"/>
      <c r="BR1365" s="37"/>
      <c r="BS1365" s="37"/>
      <c r="BT1365" s="37"/>
      <c r="BU1365" s="37"/>
      <c r="BV1365" s="37"/>
      <c r="BW1365" s="37"/>
      <c r="BX1365" s="37"/>
      <c r="BY1365" s="37"/>
      <c r="BZ1365" s="37"/>
      <c r="CA1365" s="37"/>
      <c r="CB1365" s="37"/>
      <c r="CC1365" s="37"/>
      <c r="CD1365" s="37"/>
      <c r="CE1365" s="37"/>
      <c r="CF1365" s="37"/>
      <c r="CG1365" s="37"/>
      <c r="CH1365" s="37"/>
      <c r="CI1365" s="37"/>
      <c r="CJ1365" s="37"/>
      <c r="CK1365" s="37"/>
      <c r="CL1365" s="37"/>
      <c r="CM1365" s="37"/>
      <c r="CN1365" s="37"/>
      <c r="CO1365" s="37"/>
      <c r="CP1365" s="37"/>
      <c r="CQ1365" s="37"/>
      <c r="CR1365" s="37"/>
      <c r="CS1365" s="37"/>
      <c r="CT1365" s="37"/>
      <c r="CU1365" s="37"/>
      <c r="CV1365" s="37"/>
      <c r="CW1365" s="37"/>
      <c r="CX1365" s="37"/>
      <c r="CY1365" s="37"/>
      <c r="CZ1365" s="37"/>
      <c r="DA1365" s="37"/>
      <c r="DB1365" s="37"/>
      <c r="DC1365" s="37"/>
      <c r="DD1365" s="37"/>
      <c r="DE1365" s="37"/>
      <c r="DF1365" s="37"/>
      <c r="DG1365" s="37"/>
      <c r="DH1365" s="37"/>
      <c r="DI1365" s="37"/>
      <c r="DJ1365" s="37"/>
      <c r="DK1365" s="37"/>
      <c r="DL1365" s="37"/>
      <c r="DM1365" s="37"/>
      <c r="DN1365" s="37"/>
      <c r="DO1365" s="37"/>
      <c r="DP1365" s="37"/>
      <c r="DQ1365" s="37"/>
      <c r="DR1365" s="37"/>
      <c r="DS1365" s="37"/>
      <c r="DT1365" s="37"/>
      <c r="DU1365" s="37"/>
      <c r="DV1365" s="37"/>
      <c r="DW1365" s="37"/>
      <c r="DX1365" s="37"/>
      <c r="DY1365" s="37"/>
      <c r="DZ1365" s="37"/>
      <c r="EA1365" s="37"/>
      <c r="EB1365" s="37"/>
      <c r="EC1365" s="37"/>
      <c r="ED1365" s="37"/>
      <c r="EE1365" s="37"/>
      <c r="EF1365" s="37"/>
      <c r="EG1365" s="37"/>
      <c r="EH1365" s="37"/>
      <c r="EI1365" s="37"/>
      <c r="EJ1365" s="37"/>
      <c r="EK1365" s="37"/>
      <c r="EL1365" s="37"/>
      <c r="EM1365" s="37"/>
      <c r="EN1365" s="37"/>
      <c r="EO1365" s="37"/>
      <c r="EP1365" s="37"/>
      <c r="EQ1365" s="37"/>
      <c r="ER1365" s="37"/>
      <c r="ES1365" s="37"/>
      <c r="ET1365" s="37"/>
      <c r="EU1365" s="37"/>
      <c r="EV1365" s="37"/>
      <c r="EW1365" s="37"/>
      <c r="EX1365" s="37"/>
      <c r="EY1365" s="37"/>
      <c r="EZ1365" s="37"/>
      <c r="FA1365" s="37"/>
      <c r="FB1365" s="37"/>
      <c r="FC1365" s="37"/>
      <c r="FD1365" s="37"/>
      <c r="FE1365" s="37"/>
      <c r="FF1365" s="37"/>
      <c r="FG1365" s="37"/>
      <c r="FH1365" s="37"/>
      <c r="FI1365" s="37"/>
      <c r="FJ1365" s="37"/>
      <c r="FK1365" s="37"/>
      <c r="FL1365" s="37"/>
      <c r="FM1365" s="37"/>
      <c r="FN1365" s="37"/>
      <c r="FO1365" s="37"/>
      <c r="FP1365" s="37"/>
      <c r="FQ1365" s="37"/>
      <c r="FR1365" s="37"/>
      <c r="FS1365" s="37"/>
      <c r="FT1365" s="37"/>
      <c r="FU1365" s="37"/>
      <c r="FV1365" s="37"/>
      <c r="FW1365" s="37"/>
      <c r="FX1365" s="37"/>
      <c r="FY1365" s="37"/>
      <c r="FZ1365" s="37"/>
      <c r="GA1365" s="37"/>
      <c r="GB1365" s="37"/>
      <c r="GC1365" s="37"/>
      <c r="GD1365" s="37"/>
      <c r="GE1365" s="37"/>
      <c r="GF1365" s="37"/>
      <c r="GG1365" s="37"/>
      <c r="GH1365" s="37"/>
      <c r="GI1365" s="37"/>
      <c r="GJ1365" s="37"/>
      <c r="GK1365" s="37"/>
      <c r="GL1365" s="37"/>
      <c r="GM1365" s="37"/>
      <c r="GN1365" s="37"/>
      <c r="GO1365" s="37"/>
      <c r="GP1365" s="37"/>
      <c r="GQ1365" s="37"/>
      <c r="GR1365" s="37"/>
      <c r="GS1365" s="37"/>
      <c r="GT1365" s="37"/>
      <c r="GU1365" s="37"/>
      <c r="GV1365" s="37"/>
      <c r="GW1365" s="37"/>
      <c r="GX1365" s="37"/>
      <c r="GY1365" s="37"/>
      <c r="GZ1365" s="37"/>
      <c r="HA1365" s="37"/>
    </row>
    <row r="1366" spans="1:209" s="39" customFormat="1" x14ac:dyDescent="0.25">
      <c r="A1366" s="50"/>
      <c r="B1366" s="124"/>
      <c r="C1366" s="125"/>
      <c r="D1366" s="20"/>
      <c r="E1366" s="20"/>
      <c r="F1366" s="20"/>
      <c r="G1366" s="37"/>
      <c r="H1366" s="37"/>
      <c r="I1366" s="37"/>
      <c r="J1366" s="37"/>
      <c r="K1366" s="37"/>
      <c r="L1366" s="37"/>
      <c r="M1366" s="37"/>
      <c r="N1366" s="37"/>
      <c r="O1366" s="37"/>
      <c r="P1366" s="37"/>
      <c r="Q1366" s="37"/>
      <c r="R1366" s="37"/>
      <c r="S1366" s="37"/>
      <c r="T1366" s="37"/>
      <c r="U1366" s="37"/>
      <c r="V1366" s="37"/>
      <c r="W1366" s="37"/>
      <c r="X1366" s="37"/>
      <c r="Y1366" s="37"/>
      <c r="Z1366" s="37"/>
      <c r="AA1366" s="37"/>
      <c r="AB1366" s="37"/>
      <c r="AC1366" s="37"/>
      <c r="AD1366" s="37"/>
      <c r="AE1366" s="37"/>
      <c r="AF1366" s="37"/>
      <c r="AG1366" s="37"/>
      <c r="AH1366" s="37"/>
      <c r="AI1366" s="37"/>
      <c r="AJ1366" s="37"/>
      <c r="AK1366" s="37"/>
      <c r="AL1366" s="37"/>
      <c r="AM1366" s="37"/>
      <c r="AN1366" s="37"/>
      <c r="AO1366" s="37"/>
      <c r="AP1366" s="37"/>
      <c r="AQ1366" s="37"/>
      <c r="AR1366" s="37"/>
      <c r="AS1366" s="37"/>
      <c r="AT1366" s="37"/>
      <c r="AU1366" s="37"/>
      <c r="AV1366" s="37"/>
      <c r="AW1366" s="37"/>
      <c r="AX1366" s="37"/>
      <c r="AY1366" s="37"/>
      <c r="AZ1366" s="37"/>
      <c r="BA1366" s="37"/>
      <c r="BB1366" s="37"/>
      <c r="BC1366" s="37"/>
      <c r="BD1366" s="37"/>
      <c r="BE1366" s="37"/>
      <c r="BF1366" s="37"/>
      <c r="BG1366" s="37"/>
      <c r="BH1366" s="37"/>
      <c r="BI1366" s="37"/>
      <c r="BJ1366" s="37"/>
      <c r="BK1366" s="37"/>
      <c r="BL1366" s="37"/>
      <c r="BM1366" s="37"/>
      <c r="BN1366" s="37"/>
      <c r="BO1366" s="37"/>
      <c r="BP1366" s="37"/>
      <c r="BQ1366" s="37"/>
      <c r="BR1366" s="37"/>
      <c r="BS1366" s="37"/>
      <c r="BT1366" s="37"/>
      <c r="BU1366" s="37"/>
      <c r="BV1366" s="37"/>
      <c r="BW1366" s="37"/>
      <c r="BX1366" s="37"/>
      <c r="BY1366" s="37"/>
      <c r="BZ1366" s="37"/>
      <c r="CA1366" s="37"/>
      <c r="CB1366" s="37"/>
      <c r="CC1366" s="37"/>
      <c r="CD1366" s="37"/>
      <c r="CE1366" s="37"/>
      <c r="CF1366" s="37"/>
      <c r="CG1366" s="37"/>
      <c r="CH1366" s="37"/>
      <c r="CI1366" s="37"/>
      <c r="CJ1366" s="37"/>
      <c r="CK1366" s="37"/>
      <c r="CL1366" s="37"/>
      <c r="CM1366" s="37"/>
      <c r="CN1366" s="37"/>
      <c r="CO1366" s="37"/>
      <c r="CP1366" s="37"/>
      <c r="CQ1366" s="37"/>
      <c r="CR1366" s="37"/>
      <c r="CS1366" s="37"/>
      <c r="CT1366" s="37"/>
      <c r="CU1366" s="37"/>
      <c r="CV1366" s="37"/>
      <c r="CW1366" s="37"/>
      <c r="CX1366" s="37"/>
      <c r="CY1366" s="37"/>
      <c r="CZ1366" s="37"/>
      <c r="DA1366" s="37"/>
      <c r="DB1366" s="37"/>
      <c r="DC1366" s="37"/>
      <c r="DD1366" s="37"/>
      <c r="DE1366" s="37"/>
      <c r="DF1366" s="37"/>
      <c r="DG1366" s="37"/>
      <c r="DH1366" s="37"/>
      <c r="DI1366" s="37"/>
      <c r="DJ1366" s="37"/>
      <c r="DK1366" s="37"/>
      <c r="DL1366" s="37"/>
      <c r="DM1366" s="37"/>
      <c r="DN1366" s="37"/>
      <c r="DO1366" s="37"/>
      <c r="DP1366" s="37"/>
      <c r="DQ1366" s="37"/>
      <c r="DR1366" s="37"/>
      <c r="DS1366" s="37"/>
      <c r="DT1366" s="37"/>
      <c r="DU1366" s="37"/>
      <c r="DV1366" s="37"/>
      <c r="DW1366" s="37"/>
      <c r="DX1366" s="37"/>
      <c r="DY1366" s="37"/>
      <c r="DZ1366" s="37"/>
      <c r="EA1366" s="37"/>
      <c r="EB1366" s="37"/>
      <c r="EC1366" s="37"/>
      <c r="ED1366" s="37"/>
      <c r="EE1366" s="37"/>
      <c r="EF1366" s="37"/>
      <c r="EG1366" s="37"/>
      <c r="EH1366" s="37"/>
      <c r="EI1366" s="37"/>
      <c r="EJ1366" s="37"/>
      <c r="EK1366" s="37"/>
      <c r="EL1366" s="37"/>
      <c r="EM1366" s="37"/>
      <c r="EN1366" s="37"/>
      <c r="EO1366" s="37"/>
      <c r="EP1366" s="37"/>
      <c r="EQ1366" s="37"/>
      <c r="ER1366" s="37"/>
      <c r="ES1366" s="37"/>
      <c r="ET1366" s="37"/>
      <c r="EU1366" s="37"/>
      <c r="EV1366" s="37"/>
      <c r="EW1366" s="37"/>
      <c r="EX1366" s="37"/>
      <c r="EY1366" s="37"/>
      <c r="EZ1366" s="37"/>
      <c r="FA1366" s="37"/>
      <c r="FB1366" s="37"/>
      <c r="FC1366" s="37"/>
      <c r="FD1366" s="37"/>
      <c r="FE1366" s="37"/>
      <c r="FF1366" s="37"/>
      <c r="FG1366" s="37"/>
      <c r="FH1366" s="37"/>
      <c r="FI1366" s="37"/>
      <c r="FJ1366" s="37"/>
      <c r="FK1366" s="37"/>
      <c r="FL1366" s="37"/>
      <c r="FM1366" s="37"/>
      <c r="FN1366" s="37"/>
      <c r="FO1366" s="37"/>
      <c r="FP1366" s="37"/>
      <c r="FQ1366" s="37"/>
      <c r="FR1366" s="37"/>
      <c r="FS1366" s="37"/>
      <c r="FT1366" s="37"/>
      <c r="FU1366" s="37"/>
      <c r="FV1366" s="37"/>
      <c r="FW1366" s="37"/>
      <c r="FX1366" s="37"/>
      <c r="FY1366" s="37"/>
      <c r="FZ1366" s="37"/>
      <c r="GA1366" s="37"/>
      <c r="GB1366" s="37"/>
      <c r="GC1366" s="37"/>
      <c r="GD1366" s="37"/>
      <c r="GE1366" s="37"/>
      <c r="GF1366" s="37"/>
      <c r="GG1366" s="37"/>
      <c r="GH1366" s="37"/>
      <c r="GI1366" s="37"/>
      <c r="GJ1366" s="37"/>
      <c r="GK1366" s="37"/>
      <c r="GL1366" s="37"/>
      <c r="GM1366" s="37"/>
      <c r="GN1366" s="37"/>
      <c r="GO1366" s="37"/>
      <c r="GP1366" s="37"/>
      <c r="GQ1366" s="37"/>
      <c r="GR1366" s="37"/>
      <c r="GS1366" s="37"/>
      <c r="GT1366" s="37"/>
      <c r="GU1366" s="37"/>
      <c r="GV1366" s="37"/>
      <c r="GW1366" s="37"/>
      <c r="GX1366" s="37"/>
      <c r="GY1366" s="37"/>
      <c r="GZ1366" s="37"/>
      <c r="HA1366" s="37"/>
    </row>
    <row r="1367" spans="1:209" s="39" customFormat="1" x14ac:dyDescent="0.25">
      <c r="A1367" s="50"/>
      <c r="B1367" s="124"/>
      <c r="C1367" s="125"/>
      <c r="D1367" s="20"/>
      <c r="E1367" s="20"/>
      <c r="F1367" s="20"/>
      <c r="G1367" s="37"/>
      <c r="H1367" s="37"/>
      <c r="I1367" s="37"/>
      <c r="J1367" s="37"/>
      <c r="K1367" s="37"/>
      <c r="L1367" s="37"/>
      <c r="M1367" s="37"/>
      <c r="N1367" s="37"/>
      <c r="O1367" s="37"/>
      <c r="P1367" s="37"/>
      <c r="Q1367" s="37"/>
      <c r="R1367" s="37"/>
      <c r="S1367" s="37"/>
      <c r="T1367" s="37"/>
      <c r="U1367" s="37"/>
      <c r="V1367" s="37"/>
      <c r="W1367" s="37"/>
      <c r="X1367" s="37"/>
      <c r="Y1367" s="37"/>
      <c r="Z1367" s="37"/>
      <c r="AA1367" s="37"/>
      <c r="AB1367" s="37"/>
      <c r="AC1367" s="37"/>
      <c r="AD1367" s="37"/>
      <c r="AE1367" s="37"/>
      <c r="AF1367" s="37"/>
      <c r="AG1367" s="37"/>
      <c r="AH1367" s="37"/>
      <c r="AI1367" s="37"/>
      <c r="AJ1367" s="37"/>
      <c r="AK1367" s="37"/>
      <c r="AL1367" s="37"/>
      <c r="AM1367" s="37"/>
      <c r="AN1367" s="37"/>
      <c r="AO1367" s="37"/>
      <c r="AP1367" s="37"/>
      <c r="AQ1367" s="37"/>
      <c r="AR1367" s="37"/>
      <c r="AS1367" s="37"/>
      <c r="AT1367" s="37"/>
      <c r="AU1367" s="37"/>
      <c r="AV1367" s="37"/>
      <c r="AW1367" s="37"/>
      <c r="AX1367" s="37"/>
      <c r="AY1367" s="37"/>
      <c r="AZ1367" s="37"/>
      <c r="BA1367" s="37"/>
      <c r="BB1367" s="37"/>
      <c r="BC1367" s="37"/>
      <c r="BD1367" s="37"/>
      <c r="BE1367" s="37"/>
      <c r="BF1367" s="37"/>
      <c r="BG1367" s="37"/>
      <c r="BH1367" s="37"/>
      <c r="BI1367" s="37"/>
      <c r="BJ1367" s="37"/>
      <c r="BK1367" s="37"/>
      <c r="BL1367" s="37"/>
      <c r="BM1367" s="37"/>
      <c r="BN1367" s="37"/>
      <c r="BO1367" s="37"/>
      <c r="BP1367" s="37"/>
      <c r="BQ1367" s="37"/>
      <c r="BR1367" s="37"/>
      <c r="BS1367" s="37"/>
      <c r="BT1367" s="37"/>
      <c r="BU1367" s="37"/>
      <c r="BV1367" s="37"/>
      <c r="BW1367" s="37"/>
      <c r="BX1367" s="37"/>
      <c r="BY1367" s="37"/>
      <c r="BZ1367" s="37"/>
      <c r="CA1367" s="37"/>
      <c r="CB1367" s="37"/>
      <c r="CC1367" s="37"/>
      <c r="CD1367" s="37"/>
      <c r="CE1367" s="37"/>
      <c r="CF1367" s="37"/>
      <c r="CG1367" s="37"/>
      <c r="CH1367" s="37"/>
      <c r="CI1367" s="37"/>
      <c r="CJ1367" s="37"/>
      <c r="CK1367" s="37"/>
      <c r="CL1367" s="37"/>
      <c r="CM1367" s="37"/>
      <c r="CN1367" s="37"/>
      <c r="CO1367" s="37"/>
      <c r="CP1367" s="37"/>
      <c r="CQ1367" s="37"/>
      <c r="CR1367" s="37"/>
      <c r="CS1367" s="37"/>
      <c r="CT1367" s="37"/>
      <c r="CU1367" s="37"/>
      <c r="CV1367" s="37"/>
      <c r="CW1367" s="37"/>
      <c r="CX1367" s="37"/>
      <c r="CY1367" s="37"/>
      <c r="CZ1367" s="37"/>
      <c r="DA1367" s="37"/>
      <c r="DB1367" s="37"/>
      <c r="DC1367" s="37"/>
      <c r="DD1367" s="37"/>
      <c r="DE1367" s="37"/>
      <c r="DF1367" s="37"/>
      <c r="DG1367" s="37"/>
      <c r="DH1367" s="37"/>
      <c r="DI1367" s="37"/>
      <c r="DJ1367" s="37"/>
      <c r="DK1367" s="37"/>
      <c r="DL1367" s="37"/>
      <c r="DM1367" s="37"/>
      <c r="DN1367" s="37"/>
      <c r="DO1367" s="37"/>
      <c r="DP1367" s="37"/>
      <c r="DQ1367" s="37"/>
      <c r="DR1367" s="37"/>
      <c r="DS1367" s="37"/>
      <c r="DT1367" s="37"/>
      <c r="DU1367" s="37"/>
      <c r="DV1367" s="37"/>
      <c r="DW1367" s="37"/>
      <c r="DX1367" s="37"/>
      <c r="DY1367" s="37"/>
      <c r="DZ1367" s="37"/>
      <c r="EA1367" s="37"/>
      <c r="EB1367" s="37"/>
      <c r="EC1367" s="37"/>
      <c r="ED1367" s="37"/>
      <c r="EE1367" s="37"/>
      <c r="EF1367" s="37"/>
      <c r="EG1367" s="37"/>
      <c r="EH1367" s="37"/>
      <c r="EI1367" s="37"/>
      <c r="EJ1367" s="37"/>
      <c r="EK1367" s="37"/>
      <c r="EL1367" s="37"/>
      <c r="EM1367" s="37"/>
      <c r="EN1367" s="37"/>
      <c r="EO1367" s="37"/>
      <c r="EP1367" s="37"/>
      <c r="EQ1367" s="37"/>
      <c r="ER1367" s="37"/>
      <c r="ES1367" s="37"/>
      <c r="ET1367" s="37"/>
      <c r="EU1367" s="37"/>
      <c r="EV1367" s="37"/>
      <c r="EW1367" s="37"/>
      <c r="EX1367" s="37"/>
      <c r="EY1367" s="37"/>
      <c r="EZ1367" s="37"/>
      <c r="FA1367" s="37"/>
      <c r="FB1367" s="37"/>
      <c r="FC1367" s="37"/>
      <c r="FD1367" s="37"/>
      <c r="FE1367" s="37"/>
      <c r="FF1367" s="37"/>
      <c r="FG1367" s="37"/>
      <c r="FH1367" s="37"/>
      <c r="FI1367" s="37"/>
      <c r="FJ1367" s="37"/>
      <c r="FK1367" s="37"/>
      <c r="FL1367" s="37"/>
      <c r="FM1367" s="37"/>
      <c r="FN1367" s="37"/>
      <c r="FO1367" s="37"/>
      <c r="FP1367" s="37"/>
      <c r="FQ1367" s="37"/>
      <c r="FR1367" s="37"/>
      <c r="FS1367" s="37"/>
      <c r="FT1367" s="37"/>
      <c r="FU1367" s="37"/>
      <c r="FV1367" s="37"/>
      <c r="FW1367" s="37"/>
      <c r="FX1367" s="37"/>
      <c r="FY1367" s="37"/>
      <c r="FZ1367" s="37"/>
      <c r="GA1367" s="37"/>
      <c r="GB1367" s="37"/>
      <c r="GC1367" s="37"/>
      <c r="GD1367" s="37"/>
      <c r="GE1367" s="37"/>
      <c r="GF1367" s="37"/>
      <c r="GG1367" s="37"/>
      <c r="GH1367" s="37"/>
      <c r="GI1367" s="37"/>
      <c r="GJ1367" s="37"/>
      <c r="GK1367" s="37"/>
      <c r="GL1367" s="37"/>
      <c r="GM1367" s="37"/>
      <c r="GN1367" s="37"/>
      <c r="GO1367" s="37"/>
      <c r="GP1367" s="37"/>
      <c r="GQ1367" s="37"/>
      <c r="GR1367" s="37"/>
      <c r="GS1367" s="37"/>
      <c r="GT1367" s="37"/>
      <c r="GU1367" s="37"/>
      <c r="GV1367" s="37"/>
      <c r="GW1367" s="37"/>
      <c r="GX1367" s="37"/>
      <c r="GY1367" s="37"/>
      <c r="GZ1367" s="37"/>
      <c r="HA1367" s="37"/>
    </row>
    <row r="1368" spans="1:209" s="39" customFormat="1" x14ac:dyDescent="0.25">
      <c r="A1368" s="50"/>
      <c r="B1368" s="124"/>
      <c r="C1368" s="125"/>
      <c r="D1368" s="20"/>
      <c r="E1368" s="20"/>
      <c r="F1368" s="20"/>
      <c r="G1368" s="37"/>
      <c r="H1368" s="37"/>
      <c r="I1368" s="37"/>
      <c r="J1368" s="37"/>
      <c r="K1368" s="37"/>
      <c r="L1368" s="37"/>
      <c r="M1368" s="37"/>
      <c r="N1368" s="37"/>
      <c r="O1368" s="37"/>
      <c r="P1368" s="37"/>
      <c r="Q1368" s="37"/>
      <c r="R1368" s="37"/>
      <c r="S1368" s="37"/>
      <c r="T1368" s="37"/>
      <c r="U1368" s="37"/>
      <c r="V1368" s="37"/>
      <c r="W1368" s="37"/>
      <c r="X1368" s="37"/>
      <c r="Y1368" s="37"/>
      <c r="Z1368" s="37"/>
      <c r="AA1368" s="37"/>
      <c r="AB1368" s="37"/>
      <c r="AC1368" s="37"/>
      <c r="AD1368" s="37"/>
      <c r="AE1368" s="37"/>
      <c r="AF1368" s="37"/>
      <c r="AG1368" s="37"/>
      <c r="AH1368" s="37"/>
      <c r="AI1368" s="37"/>
      <c r="AJ1368" s="37"/>
      <c r="AK1368" s="37"/>
      <c r="AL1368" s="37"/>
      <c r="AM1368" s="37"/>
      <c r="AN1368" s="37"/>
      <c r="AO1368" s="37"/>
      <c r="AP1368" s="37"/>
      <c r="AQ1368" s="37"/>
      <c r="AR1368" s="37"/>
      <c r="AS1368" s="37"/>
      <c r="AT1368" s="37"/>
      <c r="AU1368" s="37"/>
      <c r="AV1368" s="37"/>
      <c r="AW1368" s="37"/>
      <c r="AX1368" s="37"/>
      <c r="AY1368" s="37"/>
      <c r="AZ1368" s="37"/>
      <c r="BA1368" s="37"/>
      <c r="BB1368" s="37"/>
      <c r="BC1368" s="37"/>
      <c r="BD1368" s="37"/>
      <c r="BE1368" s="37"/>
      <c r="BF1368" s="37"/>
      <c r="BG1368" s="37"/>
      <c r="BH1368" s="37"/>
      <c r="BI1368" s="37"/>
      <c r="BJ1368" s="37"/>
      <c r="BK1368" s="37"/>
      <c r="BL1368" s="37"/>
      <c r="BM1368" s="37"/>
      <c r="BN1368" s="37"/>
      <c r="BO1368" s="37"/>
      <c r="BP1368" s="37"/>
      <c r="BQ1368" s="37"/>
      <c r="BR1368" s="37"/>
      <c r="BS1368" s="37"/>
      <c r="BT1368" s="37"/>
      <c r="BU1368" s="37"/>
      <c r="BV1368" s="37"/>
      <c r="BW1368" s="37"/>
      <c r="BX1368" s="37"/>
      <c r="BY1368" s="37"/>
      <c r="BZ1368" s="37"/>
      <c r="CA1368" s="37"/>
      <c r="CB1368" s="37"/>
      <c r="CC1368" s="37"/>
      <c r="CD1368" s="37"/>
      <c r="CE1368" s="37"/>
      <c r="CF1368" s="37"/>
      <c r="CG1368" s="37"/>
      <c r="CH1368" s="37"/>
      <c r="CI1368" s="37"/>
      <c r="CJ1368" s="37"/>
      <c r="CK1368" s="37"/>
      <c r="CL1368" s="37"/>
      <c r="CM1368" s="37"/>
      <c r="CN1368" s="37"/>
      <c r="CO1368" s="37"/>
      <c r="CP1368" s="37"/>
      <c r="CQ1368" s="37"/>
      <c r="CR1368" s="37"/>
      <c r="CS1368" s="37"/>
      <c r="CT1368" s="37"/>
      <c r="CU1368" s="37"/>
      <c r="CV1368" s="37"/>
      <c r="CW1368" s="37"/>
      <c r="CX1368" s="37"/>
      <c r="CY1368" s="37"/>
      <c r="CZ1368" s="37"/>
      <c r="DA1368" s="37"/>
      <c r="DB1368" s="37"/>
      <c r="DC1368" s="37"/>
      <c r="DD1368" s="37"/>
      <c r="DE1368" s="37"/>
      <c r="DF1368" s="37"/>
      <c r="DG1368" s="37"/>
      <c r="DH1368" s="37"/>
      <c r="DI1368" s="37"/>
      <c r="DJ1368" s="37"/>
      <c r="DK1368" s="37"/>
      <c r="DL1368" s="37"/>
      <c r="DM1368" s="37"/>
      <c r="DN1368" s="37"/>
      <c r="DO1368" s="37"/>
      <c r="DP1368" s="37"/>
      <c r="DQ1368" s="37"/>
      <c r="DR1368" s="37"/>
      <c r="DS1368" s="37"/>
      <c r="DT1368" s="37"/>
      <c r="DU1368" s="37"/>
      <c r="DV1368" s="37"/>
      <c r="DW1368" s="37"/>
      <c r="DX1368" s="37"/>
      <c r="DY1368" s="37"/>
      <c r="DZ1368" s="37"/>
      <c r="EA1368" s="37"/>
      <c r="EB1368" s="37"/>
      <c r="EC1368" s="37"/>
      <c r="ED1368" s="37"/>
      <c r="EE1368" s="37"/>
      <c r="EF1368" s="37"/>
      <c r="EG1368" s="37"/>
      <c r="EH1368" s="37"/>
      <c r="EI1368" s="37"/>
      <c r="EJ1368" s="37"/>
      <c r="EK1368" s="37"/>
      <c r="EL1368" s="37"/>
      <c r="EM1368" s="37"/>
      <c r="EN1368" s="37"/>
      <c r="EO1368" s="37"/>
      <c r="EP1368" s="37"/>
      <c r="EQ1368" s="37"/>
      <c r="ER1368" s="37"/>
      <c r="ES1368" s="37"/>
      <c r="ET1368" s="37"/>
      <c r="EU1368" s="37"/>
      <c r="EV1368" s="37"/>
      <c r="EW1368" s="37"/>
      <c r="EX1368" s="37"/>
      <c r="EY1368" s="37"/>
      <c r="EZ1368" s="37"/>
      <c r="FA1368" s="37"/>
      <c r="FB1368" s="37"/>
      <c r="FC1368" s="37"/>
      <c r="FD1368" s="37"/>
      <c r="FE1368" s="37"/>
      <c r="FF1368" s="37"/>
      <c r="FG1368" s="37"/>
      <c r="FH1368" s="37"/>
      <c r="FI1368" s="37"/>
      <c r="FJ1368" s="37"/>
      <c r="FK1368" s="37"/>
      <c r="FL1368" s="37"/>
      <c r="FM1368" s="37"/>
      <c r="FN1368" s="37"/>
      <c r="FO1368" s="37"/>
      <c r="FP1368" s="37"/>
      <c r="FQ1368" s="37"/>
      <c r="FR1368" s="37"/>
      <c r="FS1368" s="37"/>
      <c r="FT1368" s="37"/>
      <c r="FU1368" s="37"/>
      <c r="FV1368" s="37"/>
      <c r="FW1368" s="37"/>
      <c r="FX1368" s="37"/>
      <c r="FY1368" s="37"/>
      <c r="FZ1368" s="37"/>
      <c r="GA1368" s="37"/>
      <c r="GB1368" s="37"/>
      <c r="GC1368" s="37"/>
      <c r="GD1368" s="37"/>
      <c r="GE1368" s="37"/>
      <c r="GF1368" s="37"/>
      <c r="GG1368" s="37"/>
      <c r="GH1368" s="37"/>
      <c r="GI1368" s="37"/>
      <c r="GJ1368" s="37"/>
      <c r="GK1368" s="37"/>
      <c r="GL1368" s="37"/>
      <c r="GM1368" s="37"/>
      <c r="GN1368" s="37"/>
      <c r="GO1368" s="37"/>
      <c r="GP1368" s="37"/>
      <c r="GQ1368" s="37"/>
      <c r="GR1368" s="37"/>
      <c r="GS1368" s="37"/>
      <c r="GT1368" s="37"/>
      <c r="GU1368" s="37"/>
      <c r="GV1368" s="37"/>
      <c r="GW1368" s="37"/>
      <c r="GX1368" s="37"/>
      <c r="GY1368" s="37"/>
      <c r="GZ1368" s="37"/>
      <c r="HA1368" s="37"/>
    </row>
    <row r="1369" spans="1:209" s="39" customFormat="1" x14ac:dyDescent="0.25">
      <c r="A1369" s="50"/>
      <c r="B1369" s="124"/>
      <c r="C1369" s="125"/>
      <c r="D1369" s="20"/>
      <c r="E1369" s="20"/>
      <c r="F1369" s="20"/>
      <c r="G1369" s="37"/>
      <c r="H1369" s="37"/>
      <c r="I1369" s="37"/>
      <c r="J1369" s="37"/>
      <c r="K1369" s="37"/>
      <c r="L1369" s="37"/>
      <c r="M1369" s="37"/>
      <c r="N1369" s="37"/>
      <c r="O1369" s="37"/>
      <c r="P1369" s="37"/>
      <c r="Q1369" s="37"/>
      <c r="R1369" s="37"/>
      <c r="S1369" s="37"/>
      <c r="T1369" s="37"/>
      <c r="U1369" s="37"/>
      <c r="V1369" s="37"/>
      <c r="W1369" s="37"/>
      <c r="X1369" s="37"/>
      <c r="Y1369" s="37"/>
      <c r="Z1369" s="37"/>
      <c r="AA1369" s="37"/>
      <c r="AB1369" s="37"/>
      <c r="AC1369" s="37"/>
      <c r="AD1369" s="37"/>
      <c r="AE1369" s="37"/>
      <c r="AF1369" s="37"/>
      <c r="AG1369" s="37"/>
      <c r="AH1369" s="37"/>
      <c r="AI1369" s="37"/>
      <c r="AJ1369" s="37"/>
      <c r="AK1369" s="37"/>
      <c r="AL1369" s="37"/>
      <c r="AM1369" s="37"/>
      <c r="AN1369" s="37"/>
      <c r="AO1369" s="37"/>
      <c r="AP1369" s="37"/>
      <c r="AQ1369" s="37"/>
      <c r="AR1369" s="37"/>
      <c r="AS1369" s="37"/>
      <c r="AT1369" s="37"/>
      <c r="AU1369" s="37"/>
      <c r="AV1369" s="37"/>
      <c r="AW1369" s="37"/>
      <c r="AX1369" s="37"/>
      <c r="AY1369" s="37"/>
      <c r="AZ1369" s="37"/>
      <c r="BA1369" s="37"/>
      <c r="BB1369" s="37"/>
      <c r="BC1369" s="37"/>
      <c r="BD1369" s="37"/>
      <c r="BE1369" s="37"/>
      <c r="BF1369" s="37"/>
      <c r="BG1369" s="37"/>
      <c r="BH1369" s="37"/>
      <c r="BI1369" s="37"/>
      <c r="BJ1369" s="37"/>
      <c r="BK1369" s="37"/>
      <c r="BL1369" s="37"/>
      <c r="BM1369" s="37"/>
      <c r="BN1369" s="37"/>
      <c r="BO1369" s="37"/>
      <c r="BP1369" s="37"/>
      <c r="BQ1369" s="37"/>
      <c r="BR1369" s="37"/>
      <c r="BS1369" s="37"/>
      <c r="BT1369" s="37"/>
      <c r="BU1369" s="37"/>
      <c r="BV1369" s="37"/>
      <c r="BW1369" s="37"/>
      <c r="BX1369" s="37"/>
      <c r="BY1369" s="37"/>
      <c r="BZ1369" s="37"/>
      <c r="CA1369" s="37"/>
      <c r="CB1369" s="37"/>
      <c r="CC1369" s="37"/>
      <c r="CD1369" s="37"/>
      <c r="CE1369" s="37"/>
      <c r="CF1369" s="37"/>
      <c r="CG1369" s="37"/>
      <c r="CH1369" s="37"/>
      <c r="CI1369" s="37"/>
      <c r="CJ1369" s="37"/>
      <c r="CK1369" s="37"/>
      <c r="CL1369" s="37"/>
      <c r="CM1369" s="37"/>
      <c r="CN1369" s="37"/>
      <c r="CO1369" s="37"/>
      <c r="CP1369" s="37"/>
      <c r="CQ1369" s="37"/>
      <c r="CR1369" s="37"/>
      <c r="CS1369" s="37"/>
      <c r="CT1369" s="37"/>
      <c r="CU1369" s="37"/>
      <c r="CV1369" s="37"/>
      <c r="CW1369" s="37"/>
      <c r="CX1369" s="37"/>
      <c r="CY1369" s="37"/>
      <c r="CZ1369" s="37"/>
      <c r="DA1369" s="37"/>
      <c r="DB1369" s="37"/>
      <c r="DC1369" s="37"/>
      <c r="DD1369" s="37"/>
      <c r="DE1369" s="37"/>
      <c r="DF1369" s="37"/>
      <c r="DG1369" s="37"/>
      <c r="DH1369" s="37"/>
      <c r="DI1369" s="37"/>
      <c r="DJ1369" s="37"/>
      <c r="DK1369" s="37"/>
      <c r="DL1369" s="37"/>
      <c r="DM1369" s="37"/>
      <c r="DN1369" s="37"/>
      <c r="DO1369" s="37"/>
      <c r="DP1369" s="37"/>
      <c r="DQ1369" s="37"/>
      <c r="DR1369" s="37"/>
      <c r="DS1369" s="37"/>
      <c r="DT1369" s="37"/>
      <c r="DU1369" s="37"/>
      <c r="DV1369" s="37"/>
      <c r="DW1369" s="37"/>
      <c r="DX1369" s="37"/>
      <c r="DY1369" s="37"/>
      <c r="DZ1369" s="37"/>
      <c r="EA1369" s="37"/>
      <c r="EB1369" s="37"/>
      <c r="EC1369" s="37"/>
      <c r="ED1369" s="37"/>
      <c r="EE1369" s="37"/>
      <c r="EF1369" s="37"/>
      <c r="EG1369" s="37"/>
      <c r="EH1369" s="37"/>
      <c r="EI1369" s="37"/>
      <c r="EJ1369" s="37"/>
      <c r="EK1369" s="37"/>
      <c r="EL1369" s="37"/>
      <c r="EM1369" s="37"/>
      <c r="EN1369" s="37"/>
      <c r="EO1369" s="37"/>
      <c r="EP1369" s="37"/>
      <c r="EQ1369" s="37"/>
      <c r="ER1369" s="37"/>
      <c r="ES1369" s="37"/>
      <c r="ET1369" s="37"/>
      <c r="EU1369" s="37"/>
      <c r="EV1369" s="37"/>
      <c r="EW1369" s="37"/>
      <c r="EX1369" s="37"/>
      <c r="EY1369" s="37"/>
      <c r="EZ1369" s="37"/>
      <c r="FA1369" s="37"/>
      <c r="FB1369" s="37"/>
      <c r="FC1369" s="37"/>
      <c r="FD1369" s="37"/>
      <c r="FE1369" s="37"/>
      <c r="FF1369" s="37"/>
      <c r="FG1369" s="37"/>
      <c r="FH1369" s="37"/>
      <c r="FI1369" s="37"/>
      <c r="FJ1369" s="37"/>
      <c r="FK1369" s="37"/>
      <c r="FL1369" s="37"/>
      <c r="FM1369" s="37"/>
      <c r="FN1369" s="37"/>
      <c r="FO1369" s="37"/>
      <c r="FP1369" s="37"/>
      <c r="FQ1369" s="37"/>
      <c r="FR1369" s="37"/>
      <c r="FS1369" s="37"/>
      <c r="FT1369" s="37"/>
      <c r="FU1369" s="37"/>
      <c r="FV1369" s="37"/>
      <c r="FW1369" s="37"/>
      <c r="FX1369" s="37"/>
      <c r="FY1369" s="37"/>
      <c r="FZ1369" s="37"/>
      <c r="GA1369" s="37"/>
      <c r="GB1369" s="37"/>
      <c r="GC1369" s="37"/>
      <c r="GD1369" s="37"/>
      <c r="GE1369" s="37"/>
      <c r="GF1369" s="37"/>
      <c r="GG1369" s="37"/>
      <c r="GH1369" s="37"/>
      <c r="GI1369" s="37"/>
      <c r="GJ1369" s="37"/>
      <c r="GK1369" s="37"/>
      <c r="GL1369" s="37"/>
      <c r="GM1369" s="37"/>
      <c r="GN1369" s="37"/>
      <c r="GO1369" s="37"/>
      <c r="GP1369" s="37"/>
      <c r="GQ1369" s="37"/>
      <c r="GR1369" s="37"/>
      <c r="GS1369" s="37"/>
      <c r="GT1369" s="37"/>
      <c r="GU1369" s="37"/>
      <c r="GV1369" s="37"/>
      <c r="GW1369" s="37"/>
      <c r="GX1369" s="37"/>
      <c r="GY1369" s="37"/>
      <c r="GZ1369" s="37"/>
      <c r="HA1369" s="37"/>
    </row>
    <row r="1370" spans="1:209" s="39" customFormat="1" x14ac:dyDescent="0.25">
      <c r="A1370" s="50"/>
      <c r="B1370" s="124"/>
      <c r="C1370" s="125"/>
      <c r="D1370" s="20"/>
      <c r="E1370" s="20"/>
      <c r="F1370" s="20"/>
      <c r="G1370" s="37"/>
      <c r="H1370" s="37"/>
      <c r="I1370" s="37"/>
      <c r="J1370" s="37"/>
      <c r="K1370" s="37"/>
      <c r="L1370" s="37"/>
      <c r="M1370" s="37"/>
      <c r="N1370" s="37"/>
      <c r="O1370" s="37"/>
      <c r="P1370" s="37"/>
      <c r="Q1370" s="37"/>
      <c r="R1370" s="37"/>
      <c r="S1370" s="37"/>
      <c r="T1370" s="37"/>
      <c r="U1370" s="37"/>
      <c r="V1370" s="37"/>
      <c r="W1370" s="37"/>
      <c r="X1370" s="37"/>
      <c r="Y1370" s="37"/>
      <c r="Z1370" s="37"/>
      <c r="AA1370" s="37"/>
      <c r="AB1370" s="37"/>
      <c r="AC1370" s="37"/>
      <c r="AD1370" s="37"/>
      <c r="AE1370" s="37"/>
      <c r="AF1370" s="37"/>
      <c r="AG1370" s="37"/>
      <c r="AH1370" s="37"/>
      <c r="AI1370" s="37"/>
      <c r="AJ1370" s="37"/>
      <c r="AK1370" s="37"/>
      <c r="AL1370" s="37"/>
      <c r="AM1370" s="37"/>
      <c r="AN1370" s="37"/>
      <c r="AO1370" s="37"/>
      <c r="AP1370" s="37"/>
      <c r="AQ1370" s="37"/>
      <c r="AR1370" s="37"/>
      <c r="AS1370" s="37"/>
      <c r="AT1370" s="37"/>
      <c r="AU1370" s="37"/>
      <c r="AV1370" s="37"/>
      <c r="AW1370" s="37"/>
      <c r="AX1370" s="37"/>
      <c r="AY1370" s="37"/>
      <c r="AZ1370" s="37"/>
      <c r="BA1370" s="37"/>
      <c r="BB1370" s="37"/>
      <c r="BC1370" s="37"/>
      <c r="BD1370" s="37"/>
      <c r="BE1370" s="37"/>
      <c r="BF1370" s="37"/>
      <c r="BG1370" s="37"/>
      <c r="BH1370" s="37"/>
      <c r="BI1370" s="37"/>
      <c r="BJ1370" s="37"/>
      <c r="BK1370" s="37"/>
      <c r="BL1370" s="37"/>
      <c r="BM1370" s="37"/>
      <c r="BN1370" s="37"/>
      <c r="BO1370" s="37"/>
      <c r="BP1370" s="37"/>
      <c r="BQ1370" s="37"/>
      <c r="BR1370" s="37"/>
      <c r="BS1370" s="37"/>
      <c r="BT1370" s="37"/>
      <c r="BU1370" s="37"/>
      <c r="BV1370" s="37"/>
      <c r="BW1370" s="37"/>
      <c r="BX1370" s="37"/>
      <c r="BY1370" s="37"/>
      <c r="BZ1370" s="37"/>
      <c r="CA1370" s="37"/>
      <c r="CB1370" s="37"/>
      <c r="CC1370" s="37"/>
      <c r="CD1370" s="37"/>
      <c r="CE1370" s="37"/>
      <c r="CF1370" s="37"/>
      <c r="CG1370" s="37"/>
      <c r="CH1370" s="37"/>
      <c r="CI1370" s="37"/>
      <c r="CJ1370" s="37"/>
      <c r="CK1370" s="37"/>
      <c r="CL1370" s="37"/>
      <c r="CM1370" s="37"/>
      <c r="CN1370" s="37"/>
      <c r="CO1370" s="37"/>
      <c r="CP1370" s="37"/>
      <c r="CQ1370" s="37"/>
      <c r="CR1370" s="37"/>
      <c r="CS1370" s="37"/>
      <c r="CT1370" s="37"/>
      <c r="CU1370" s="37"/>
      <c r="CV1370" s="37"/>
      <c r="CW1370" s="37"/>
      <c r="CX1370" s="37"/>
      <c r="CY1370" s="37"/>
      <c r="CZ1370" s="37"/>
      <c r="DA1370" s="37"/>
      <c r="DB1370" s="37"/>
      <c r="DC1370" s="37"/>
      <c r="DD1370" s="37"/>
      <c r="DE1370" s="37"/>
      <c r="DF1370" s="37"/>
      <c r="DG1370" s="37"/>
      <c r="DH1370" s="37"/>
      <c r="DI1370" s="37"/>
      <c r="DJ1370" s="37"/>
      <c r="DK1370" s="37"/>
      <c r="DL1370" s="37"/>
      <c r="DM1370" s="37"/>
      <c r="DN1370" s="37"/>
      <c r="DO1370" s="37"/>
      <c r="DP1370" s="37"/>
      <c r="DQ1370" s="37"/>
      <c r="DR1370" s="37"/>
      <c r="DS1370" s="37"/>
      <c r="DT1370" s="37"/>
      <c r="DU1370" s="37"/>
      <c r="DV1370" s="37"/>
      <c r="DW1370" s="37"/>
      <c r="DX1370" s="37"/>
      <c r="DY1370" s="37"/>
      <c r="DZ1370" s="37"/>
      <c r="EA1370" s="37"/>
      <c r="EB1370" s="37"/>
      <c r="EC1370" s="37"/>
      <c r="ED1370" s="37"/>
      <c r="EE1370" s="37"/>
      <c r="EF1370" s="37"/>
      <c r="EG1370" s="37"/>
      <c r="EH1370" s="37"/>
      <c r="EI1370" s="37"/>
      <c r="EJ1370" s="37"/>
      <c r="EK1370" s="37"/>
      <c r="EL1370" s="37"/>
      <c r="EM1370" s="37"/>
      <c r="EN1370" s="37"/>
      <c r="EO1370" s="37"/>
      <c r="EP1370" s="37"/>
      <c r="EQ1370" s="37"/>
      <c r="ER1370" s="37"/>
      <c r="ES1370" s="37"/>
      <c r="ET1370" s="37"/>
      <c r="EU1370" s="37"/>
      <c r="EV1370" s="37"/>
      <c r="EW1370" s="37"/>
      <c r="EX1370" s="37"/>
      <c r="EY1370" s="37"/>
      <c r="EZ1370" s="37"/>
      <c r="FA1370" s="37"/>
      <c r="FB1370" s="37"/>
      <c r="FC1370" s="37"/>
      <c r="FD1370" s="37"/>
      <c r="FE1370" s="37"/>
      <c r="FF1370" s="37"/>
      <c r="FG1370" s="37"/>
      <c r="FH1370" s="37"/>
      <c r="FI1370" s="37"/>
      <c r="FJ1370" s="37"/>
      <c r="FK1370" s="37"/>
      <c r="FL1370" s="37"/>
      <c r="FM1370" s="37"/>
      <c r="FN1370" s="37"/>
      <c r="FO1370" s="37"/>
      <c r="FP1370" s="37"/>
      <c r="FQ1370" s="37"/>
      <c r="FR1370" s="37"/>
      <c r="FS1370" s="37"/>
      <c r="FT1370" s="37"/>
      <c r="FU1370" s="37"/>
      <c r="FV1370" s="37"/>
      <c r="FW1370" s="37"/>
      <c r="FX1370" s="37"/>
      <c r="FY1370" s="37"/>
      <c r="FZ1370" s="37"/>
      <c r="GA1370" s="37"/>
      <c r="GB1370" s="37"/>
      <c r="GC1370" s="37"/>
      <c r="GD1370" s="37"/>
      <c r="GE1370" s="37"/>
      <c r="GF1370" s="37"/>
      <c r="GG1370" s="37"/>
      <c r="GH1370" s="37"/>
      <c r="GI1370" s="37"/>
      <c r="GJ1370" s="37"/>
      <c r="GK1370" s="37"/>
      <c r="GL1370" s="37"/>
      <c r="GM1370" s="37"/>
      <c r="GN1370" s="37"/>
      <c r="GO1370" s="37"/>
      <c r="GP1370" s="37"/>
      <c r="GQ1370" s="37"/>
      <c r="GR1370" s="37"/>
      <c r="GS1370" s="37"/>
      <c r="GT1370" s="37"/>
      <c r="GU1370" s="37"/>
      <c r="GV1370" s="37"/>
      <c r="GW1370" s="37"/>
      <c r="GX1370" s="37"/>
      <c r="GY1370" s="37"/>
      <c r="GZ1370" s="37"/>
      <c r="HA1370" s="37"/>
    </row>
    <row r="1371" spans="1:209" s="39" customFormat="1" x14ac:dyDescent="0.25">
      <c r="A1371" s="50"/>
      <c r="B1371" s="124"/>
      <c r="C1371" s="125"/>
      <c r="D1371" s="20"/>
      <c r="E1371" s="20"/>
      <c r="F1371" s="20"/>
      <c r="G1371" s="37"/>
      <c r="H1371" s="37"/>
      <c r="I1371" s="37"/>
      <c r="J1371" s="37"/>
      <c r="K1371" s="37"/>
      <c r="L1371" s="37"/>
      <c r="M1371" s="37"/>
      <c r="N1371" s="37"/>
      <c r="O1371" s="37"/>
      <c r="P1371" s="37"/>
      <c r="Q1371" s="37"/>
      <c r="R1371" s="37"/>
      <c r="S1371" s="37"/>
      <c r="T1371" s="37"/>
      <c r="U1371" s="37"/>
      <c r="V1371" s="37"/>
      <c r="W1371" s="37"/>
      <c r="X1371" s="37"/>
      <c r="Y1371" s="37"/>
      <c r="Z1371" s="37"/>
      <c r="AA1371" s="37"/>
      <c r="AB1371" s="37"/>
      <c r="AC1371" s="37"/>
      <c r="AD1371" s="37"/>
      <c r="AE1371" s="37"/>
      <c r="AF1371" s="37"/>
      <c r="AG1371" s="37"/>
      <c r="AH1371" s="37"/>
      <c r="AI1371" s="37"/>
      <c r="AJ1371" s="37"/>
      <c r="AK1371" s="37"/>
      <c r="AL1371" s="37"/>
      <c r="AM1371" s="37"/>
      <c r="AN1371" s="37"/>
      <c r="AO1371" s="37"/>
      <c r="AP1371" s="37"/>
      <c r="AQ1371" s="37"/>
      <c r="AR1371" s="37"/>
      <c r="AS1371" s="37"/>
      <c r="AT1371" s="37"/>
      <c r="AU1371" s="37"/>
      <c r="AV1371" s="37"/>
      <c r="AW1371" s="37"/>
      <c r="AX1371" s="37"/>
      <c r="AY1371" s="37"/>
      <c r="AZ1371" s="37"/>
      <c r="BA1371" s="37"/>
      <c r="BB1371" s="37"/>
      <c r="BC1371" s="37"/>
      <c r="BD1371" s="37"/>
      <c r="BE1371" s="37"/>
      <c r="BF1371" s="37"/>
      <c r="BG1371" s="37"/>
      <c r="BH1371" s="37"/>
      <c r="BI1371" s="37"/>
      <c r="BJ1371" s="37"/>
      <c r="BK1371" s="37"/>
      <c r="BL1371" s="37"/>
      <c r="BM1371" s="37"/>
      <c r="BN1371" s="37"/>
      <c r="BO1371" s="37"/>
      <c r="BP1371" s="37"/>
      <c r="BQ1371" s="37"/>
      <c r="BR1371" s="37"/>
      <c r="BS1371" s="37"/>
      <c r="BT1371" s="37"/>
      <c r="BU1371" s="37"/>
      <c r="BV1371" s="37"/>
      <c r="BW1371" s="37"/>
      <c r="BX1371" s="37"/>
      <c r="BY1371" s="37"/>
      <c r="BZ1371" s="37"/>
      <c r="CA1371" s="37"/>
      <c r="CB1371" s="37"/>
      <c r="CC1371" s="37"/>
      <c r="CD1371" s="37"/>
      <c r="CE1371" s="37"/>
      <c r="CF1371" s="37"/>
      <c r="CG1371" s="37"/>
      <c r="CH1371" s="37"/>
      <c r="CI1371" s="37"/>
      <c r="CJ1371" s="37"/>
      <c r="CK1371" s="37"/>
      <c r="CL1371" s="37"/>
      <c r="CM1371" s="37"/>
      <c r="CN1371" s="37"/>
      <c r="CO1371" s="37"/>
      <c r="CP1371" s="37"/>
      <c r="CQ1371" s="37"/>
      <c r="CR1371" s="37"/>
      <c r="CS1371" s="37"/>
      <c r="CT1371" s="37"/>
      <c r="CU1371" s="37"/>
      <c r="CV1371" s="37"/>
      <c r="CW1371" s="37"/>
      <c r="CX1371" s="37"/>
      <c r="CY1371" s="37"/>
      <c r="CZ1371" s="37"/>
      <c r="DA1371" s="37"/>
      <c r="DB1371" s="37"/>
      <c r="DC1371" s="37"/>
      <c r="DD1371" s="37"/>
      <c r="DE1371" s="37"/>
      <c r="DF1371" s="37"/>
      <c r="DG1371" s="37"/>
      <c r="DH1371" s="37"/>
      <c r="DI1371" s="37"/>
      <c r="DJ1371" s="37"/>
      <c r="DK1371" s="37"/>
      <c r="DL1371" s="37"/>
      <c r="DM1371" s="37"/>
      <c r="DN1371" s="37"/>
      <c r="DO1371" s="37"/>
      <c r="DP1371" s="37"/>
      <c r="DQ1371" s="37"/>
      <c r="DR1371" s="37"/>
      <c r="DS1371" s="37"/>
      <c r="DT1371" s="37"/>
      <c r="DU1371" s="37"/>
      <c r="DV1371" s="37"/>
      <c r="DW1371" s="37"/>
      <c r="DX1371" s="37"/>
      <c r="DY1371" s="37"/>
      <c r="DZ1371" s="37"/>
      <c r="EA1371" s="37"/>
      <c r="EB1371" s="37"/>
      <c r="EC1371" s="37"/>
      <c r="ED1371" s="37"/>
      <c r="EE1371" s="37"/>
      <c r="EF1371" s="37"/>
      <c r="EG1371" s="37"/>
      <c r="EH1371" s="37"/>
      <c r="EI1371" s="37"/>
      <c r="EJ1371" s="37"/>
      <c r="EK1371" s="37"/>
      <c r="EL1371" s="37"/>
      <c r="EM1371" s="37"/>
      <c r="EN1371" s="37"/>
      <c r="EO1371" s="37"/>
      <c r="EP1371" s="37"/>
      <c r="EQ1371" s="37"/>
      <c r="ER1371" s="37"/>
      <c r="ES1371" s="37"/>
      <c r="ET1371" s="37"/>
      <c r="EU1371" s="37"/>
      <c r="EV1371" s="37"/>
      <c r="EW1371" s="37"/>
      <c r="EX1371" s="37"/>
      <c r="EY1371" s="37"/>
      <c r="EZ1371" s="37"/>
      <c r="FA1371" s="37"/>
      <c r="FB1371" s="37"/>
      <c r="FC1371" s="37"/>
      <c r="FD1371" s="37"/>
      <c r="FE1371" s="37"/>
      <c r="FF1371" s="37"/>
      <c r="FG1371" s="37"/>
      <c r="FH1371" s="37"/>
      <c r="FI1371" s="37"/>
      <c r="FJ1371" s="37"/>
      <c r="FK1371" s="37"/>
      <c r="FL1371" s="37"/>
      <c r="FM1371" s="37"/>
      <c r="FN1371" s="37"/>
      <c r="FO1371" s="37"/>
      <c r="FP1371" s="37"/>
      <c r="FQ1371" s="37"/>
      <c r="FR1371" s="37"/>
      <c r="FS1371" s="37"/>
      <c r="FT1371" s="37"/>
      <c r="FU1371" s="37"/>
      <c r="FV1371" s="37"/>
      <c r="FW1371" s="37"/>
      <c r="FX1371" s="37"/>
      <c r="FY1371" s="37"/>
      <c r="FZ1371" s="37"/>
      <c r="GA1371" s="37"/>
      <c r="GB1371" s="37"/>
      <c r="GC1371" s="37"/>
      <c r="GD1371" s="37"/>
      <c r="GE1371" s="37"/>
      <c r="GF1371" s="37"/>
      <c r="GG1371" s="37"/>
      <c r="GH1371" s="37"/>
      <c r="GI1371" s="37"/>
      <c r="GJ1371" s="37"/>
      <c r="GK1371" s="37"/>
      <c r="GL1371" s="37"/>
      <c r="GM1371" s="37"/>
      <c r="GN1371" s="37"/>
      <c r="GO1371" s="37"/>
      <c r="GP1371" s="37"/>
      <c r="GQ1371" s="37"/>
      <c r="GR1371" s="37"/>
      <c r="GS1371" s="37"/>
      <c r="GT1371" s="37"/>
      <c r="GU1371" s="37"/>
      <c r="GV1371" s="37"/>
      <c r="GW1371" s="37"/>
      <c r="GX1371" s="37"/>
      <c r="GY1371" s="37"/>
      <c r="GZ1371" s="37"/>
      <c r="HA1371" s="37"/>
    </row>
    <row r="1372" spans="1:209" s="39" customFormat="1" x14ac:dyDescent="0.25">
      <c r="A1372" s="50"/>
      <c r="B1372" s="124"/>
      <c r="C1372" s="125"/>
      <c r="D1372" s="20"/>
      <c r="E1372" s="20"/>
      <c r="F1372" s="20"/>
      <c r="G1372" s="37"/>
      <c r="H1372" s="37"/>
      <c r="I1372" s="37"/>
      <c r="J1372" s="37"/>
      <c r="K1372" s="37"/>
      <c r="L1372" s="37"/>
      <c r="M1372" s="37"/>
      <c r="N1372" s="37"/>
      <c r="O1372" s="37"/>
      <c r="P1372" s="37"/>
      <c r="Q1372" s="37"/>
      <c r="R1372" s="37"/>
      <c r="S1372" s="37"/>
      <c r="T1372" s="37"/>
      <c r="U1372" s="37"/>
      <c r="V1372" s="37"/>
      <c r="W1372" s="37"/>
      <c r="X1372" s="37"/>
      <c r="Y1372" s="37"/>
      <c r="Z1372" s="37"/>
      <c r="AA1372" s="37"/>
      <c r="AB1372" s="37"/>
      <c r="AC1372" s="37"/>
      <c r="AD1372" s="37"/>
      <c r="AE1372" s="37"/>
      <c r="AF1372" s="37"/>
      <c r="AG1372" s="37"/>
      <c r="AH1372" s="37"/>
      <c r="AI1372" s="37"/>
      <c r="AJ1372" s="37"/>
      <c r="AK1372" s="37"/>
      <c r="AL1372" s="37"/>
      <c r="AM1372" s="37"/>
      <c r="AN1372" s="37"/>
      <c r="AO1372" s="37"/>
      <c r="AP1372" s="37"/>
      <c r="AQ1372" s="37"/>
      <c r="AR1372" s="37"/>
      <c r="AS1372" s="37"/>
      <c r="AT1372" s="37"/>
      <c r="AU1372" s="37"/>
      <c r="AV1372" s="37"/>
      <c r="AW1372" s="37"/>
      <c r="AX1372" s="37"/>
      <c r="AY1372" s="37"/>
      <c r="AZ1372" s="37"/>
      <c r="BA1372" s="37"/>
      <c r="BB1372" s="37"/>
      <c r="BC1372" s="37"/>
      <c r="BD1372" s="37"/>
      <c r="BE1372" s="37"/>
      <c r="BF1372" s="37"/>
      <c r="BG1372" s="37"/>
      <c r="BH1372" s="37"/>
      <c r="BI1372" s="37"/>
      <c r="BJ1372" s="37"/>
      <c r="BK1372" s="37"/>
      <c r="BL1372" s="37"/>
      <c r="BM1372" s="37"/>
      <c r="BN1372" s="37"/>
      <c r="BO1372" s="37"/>
      <c r="BP1372" s="37"/>
      <c r="BQ1372" s="37"/>
      <c r="BR1372" s="37"/>
      <c r="BS1372" s="37"/>
      <c r="BT1372" s="37"/>
      <c r="BU1372" s="37"/>
      <c r="BV1372" s="37"/>
      <c r="BW1372" s="37"/>
      <c r="BX1372" s="37"/>
      <c r="BY1372" s="37"/>
      <c r="BZ1372" s="37"/>
      <c r="CA1372" s="37"/>
      <c r="CB1372" s="37"/>
      <c r="CC1372" s="37"/>
      <c r="CD1372" s="37"/>
      <c r="CE1372" s="37"/>
      <c r="CF1372" s="37"/>
      <c r="CG1372" s="37"/>
      <c r="CH1372" s="37"/>
      <c r="CI1372" s="37"/>
      <c r="CJ1372" s="37"/>
      <c r="CK1372" s="37"/>
      <c r="CL1372" s="37"/>
      <c r="CM1372" s="37"/>
      <c r="CN1372" s="37"/>
      <c r="CO1372" s="37"/>
      <c r="CP1372" s="37"/>
      <c r="CQ1372" s="37"/>
      <c r="CR1372" s="37"/>
      <c r="CS1372" s="37"/>
      <c r="CT1372" s="37"/>
      <c r="CU1372" s="37"/>
      <c r="CV1372" s="37"/>
      <c r="CW1372" s="37"/>
      <c r="CX1372" s="37"/>
      <c r="CY1372" s="37"/>
      <c r="CZ1372" s="37"/>
      <c r="DA1372" s="37"/>
      <c r="DB1372" s="37"/>
      <c r="DC1372" s="37"/>
      <c r="DD1372" s="37"/>
      <c r="DE1372" s="37"/>
      <c r="DF1372" s="37"/>
      <c r="DG1372" s="37"/>
      <c r="DH1372" s="37"/>
      <c r="DI1372" s="37"/>
      <c r="DJ1372" s="37"/>
      <c r="DK1372" s="37"/>
      <c r="DL1372" s="37"/>
      <c r="DM1372" s="37"/>
      <c r="DN1372" s="37"/>
      <c r="DO1372" s="37"/>
      <c r="DP1372" s="37"/>
      <c r="DQ1372" s="37"/>
      <c r="DR1372" s="37"/>
      <c r="DS1372" s="37"/>
      <c r="DT1372" s="37"/>
      <c r="DU1372" s="37"/>
      <c r="DV1372" s="37"/>
      <c r="DW1372" s="37"/>
      <c r="DX1372" s="37"/>
      <c r="DY1372" s="37"/>
      <c r="DZ1372" s="37"/>
      <c r="EA1372" s="37"/>
      <c r="EB1372" s="37"/>
      <c r="EC1372" s="37"/>
      <c r="ED1372" s="37"/>
      <c r="EE1372" s="37"/>
      <c r="EF1372" s="37"/>
      <c r="EG1372" s="37"/>
      <c r="EH1372" s="37"/>
      <c r="EI1372" s="37"/>
      <c r="EJ1372" s="37"/>
      <c r="EK1372" s="37"/>
      <c r="EL1372" s="37"/>
      <c r="EM1372" s="37"/>
      <c r="EN1372" s="37"/>
      <c r="EO1372" s="37"/>
      <c r="EP1372" s="37"/>
      <c r="EQ1372" s="37"/>
      <c r="ER1372" s="37"/>
      <c r="ES1372" s="37"/>
      <c r="ET1372" s="37"/>
      <c r="EU1372" s="37"/>
      <c r="EV1372" s="37"/>
      <c r="EW1372" s="37"/>
      <c r="EX1372" s="37"/>
      <c r="EY1372" s="37"/>
      <c r="EZ1372" s="37"/>
      <c r="FA1372" s="37"/>
      <c r="FB1372" s="37"/>
      <c r="FC1372" s="37"/>
      <c r="FD1372" s="37"/>
      <c r="FE1372" s="37"/>
      <c r="FF1372" s="37"/>
      <c r="FG1372" s="37"/>
      <c r="FH1372" s="37"/>
      <c r="FI1372" s="37"/>
      <c r="FJ1372" s="37"/>
      <c r="FK1372" s="37"/>
      <c r="FL1372" s="37"/>
      <c r="FM1372" s="37"/>
      <c r="FN1372" s="37"/>
      <c r="FO1372" s="37"/>
      <c r="FP1372" s="37"/>
      <c r="FQ1372" s="37"/>
      <c r="FR1372" s="37"/>
      <c r="FS1372" s="37"/>
      <c r="FT1372" s="37"/>
      <c r="FU1372" s="37"/>
      <c r="FV1372" s="37"/>
      <c r="FW1372" s="37"/>
      <c r="FX1372" s="37"/>
      <c r="FY1372" s="37"/>
      <c r="FZ1372" s="37"/>
      <c r="GA1372" s="37"/>
      <c r="GB1372" s="37"/>
      <c r="GC1372" s="37"/>
      <c r="GD1372" s="37"/>
      <c r="GE1372" s="37"/>
      <c r="GF1372" s="37"/>
      <c r="GG1372" s="37"/>
      <c r="GH1372" s="37"/>
      <c r="GI1372" s="37"/>
      <c r="GJ1372" s="37"/>
      <c r="GK1372" s="37"/>
      <c r="GL1372" s="37"/>
      <c r="GM1372" s="37"/>
      <c r="GN1372" s="37"/>
      <c r="GO1372" s="37"/>
      <c r="GP1372" s="37"/>
      <c r="GQ1372" s="37"/>
      <c r="GR1372" s="37"/>
      <c r="GS1372" s="37"/>
      <c r="GT1372" s="37"/>
      <c r="GU1372" s="37"/>
      <c r="GV1372" s="37"/>
      <c r="GW1372" s="37"/>
      <c r="GX1372" s="37"/>
      <c r="GY1372" s="37"/>
      <c r="GZ1372" s="37"/>
      <c r="HA1372" s="37"/>
    </row>
    <row r="1373" spans="1:209" s="39" customFormat="1" x14ac:dyDescent="0.25">
      <c r="A1373" s="50"/>
      <c r="B1373" s="124"/>
      <c r="C1373" s="125"/>
      <c r="D1373" s="20"/>
      <c r="E1373" s="20"/>
      <c r="F1373" s="20"/>
      <c r="G1373" s="37"/>
      <c r="H1373" s="37"/>
      <c r="I1373" s="37"/>
      <c r="J1373" s="37"/>
      <c r="K1373" s="37"/>
      <c r="L1373" s="37"/>
      <c r="M1373" s="37"/>
      <c r="N1373" s="37"/>
      <c r="O1373" s="37"/>
      <c r="P1373" s="37"/>
      <c r="Q1373" s="37"/>
      <c r="R1373" s="37"/>
      <c r="S1373" s="37"/>
      <c r="T1373" s="37"/>
      <c r="U1373" s="37"/>
      <c r="V1373" s="37"/>
      <c r="W1373" s="37"/>
      <c r="X1373" s="37"/>
      <c r="Y1373" s="37"/>
      <c r="Z1373" s="37"/>
      <c r="AA1373" s="37"/>
      <c r="AB1373" s="37"/>
      <c r="AC1373" s="37"/>
      <c r="AD1373" s="37"/>
      <c r="AE1373" s="37"/>
      <c r="AF1373" s="37"/>
      <c r="AG1373" s="37"/>
      <c r="AH1373" s="37"/>
      <c r="AI1373" s="37"/>
      <c r="AJ1373" s="37"/>
      <c r="AK1373" s="37"/>
      <c r="AL1373" s="37"/>
      <c r="AM1373" s="37"/>
      <c r="AN1373" s="37"/>
      <c r="AO1373" s="37"/>
      <c r="AP1373" s="37"/>
      <c r="AQ1373" s="37"/>
      <c r="AR1373" s="37"/>
      <c r="AS1373" s="37"/>
      <c r="AT1373" s="37"/>
      <c r="AU1373" s="37"/>
      <c r="AV1373" s="37"/>
      <c r="AW1373" s="37"/>
      <c r="AX1373" s="37"/>
      <c r="AY1373" s="37"/>
      <c r="AZ1373" s="37"/>
      <c r="BA1373" s="37"/>
      <c r="BB1373" s="37"/>
      <c r="BC1373" s="37"/>
      <c r="BD1373" s="37"/>
      <c r="BE1373" s="37"/>
      <c r="BF1373" s="37"/>
      <c r="BG1373" s="37"/>
      <c r="BH1373" s="37"/>
      <c r="BI1373" s="37"/>
      <c r="BJ1373" s="37"/>
      <c r="BK1373" s="37"/>
      <c r="BL1373" s="37"/>
      <c r="BM1373" s="37"/>
      <c r="BN1373" s="37"/>
      <c r="BO1373" s="37"/>
      <c r="BP1373" s="37"/>
      <c r="BQ1373" s="37"/>
      <c r="BR1373" s="37"/>
      <c r="BS1373" s="37"/>
      <c r="BT1373" s="37"/>
      <c r="BU1373" s="37"/>
      <c r="BV1373" s="37"/>
      <c r="BW1373" s="37"/>
      <c r="BX1373" s="37"/>
      <c r="BY1373" s="37"/>
      <c r="BZ1373" s="37"/>
      <c r="CA1373" s="37"/>
      <c r="CB1373" s="37"/>
      <c r="CC1373" s="37"/>
      <c r="CD1373" s="37"/>
      <c r="CE1373" s="37"/>
      <c r="CF1373" s="37"/>
      <c r="CG1373" s="37"/>
      <c r="CH1373" s="37"/>
      <c r="CI1373" s="37"/>
      <c r="CJ1373" s="37"/>
      <c r="CK1373" s="37"/>
      <c r="CL1373" s="37"/>
      <c r="CM1373" s="37"/>
      <c r="CN1373" s="37"/>
      <c r="CO1373" s="37"/>
      <c r="CP1373" s="37"/>
      <c r="CQ1373" s="37"/>
      <c r="CR1373" s="37"/>
      <c r="CS1373" s="37"/>
      <c r="CT1373" s="37"/>
      <c r="CU1373" s="37"/>
      <c r="CV1373" s="37"/>
      <c r="CW1373" s="37"/>
      <c r="CX1373" s="37"/>
      <c r="CY1373" s="37"/>
      <c r="CZ1373" s="37"/>
      <c r="DA1373" s="37"/>
      <c r="DB1373" s="37"/>
      <c r="DC1373" s="37"/>
      <c r="DD1373" s="37"/>
      <c r="DE1373" s="37"/>
      <c r="DF1373" s="37"/>
      <c r="DG1373" s="37"/>
      <c r="DH1373" s="37"/>
      <c r="DI1373" s="37"/>
      <c r="DJ1373" s="37"/>
      <c r="DK1373" s="37"/>
      <c r="DL1373" s="37"/>
      <c r="DM1373" s="37"/>
      <c r="DN1373" s="37"/>
      <c r="DO1373" s="37"/>
      <c r="DP1373" s="37"/>
      <c r="DQ1373" s="37"/>
      <c r="DR1373" s="37"/>
      <c r="DS1373" s="37"/>
      <c r="DT1373" s="37"/>
      <c r="DU1373" s="37"/>
      <c r="DV1373" s="37"/>
      <c r="DW1373" s="37"/>
      <c r="DX1373" s="37"/>
      <c r="DY1373" s="37"/>
      <c r="DZ1373" s="37"/>
      <c r="EA1373" s="37"/>
      <c r="EB1373" s="37"/>
      <c r="EC1373" s="37"/>
      <c r="ED1373" s="37"/>
      <c r="EE1373" s="37"/>
      <c r="EF1373" s="37"/>
      <c r="EG1373" s="37"/>
      <c r="EH1373" s="37"/>
      <c r="EI1373" s="37"/>
      <c r="EJ1373" s="37"/>
      <c r="EK1373" s="37"/>
      <c r="EL1373" s="37"/>
      <c r="EM1373" s="37"/>
      <c r="EN1373" s="37"/>
      <c r="EO1373" s="37"/>
      <c r="EP1373" s="37"/>
      <c r="EQ1373" s="37"/>
      <c r="ER1373" s="37"/>
      <c r="ES1373" s="37"/>
      <c r="ET1373" s="37"/>
      <c r="EU1373" s="37"/>
      <c r="EV1373" s="37"/>
      <c r="EW1373" s="37"/>
      <c r="EX1373" s="37"/>
      <c r="EY1373" s="37"/>
      <c r="EZ1373" s="37"/>
      <c r="FA1373" s="37"/>
      <c r="FB1373" s="37"/>
      <c r="FC1373" s="37"/>
      <c r="FD1373" s="37"/>
      <c r="FE1373" s="37"/>
      <c r="FF1373" s="37"/>
      <c r="FG1373" s="37"/>
      <c r="FH1373" s="37"/>
      <c r="FI1373" s="37"/>
      <c r="FJ1373" s="37"/>
      <c r="FK1373" s="37"/>
      <c r="FL1373" s="37"/>
      <c r="FM1373" s="37"/>
      <c r="FN1373" s="37"/>
      <c r="FO1373" s="37"/>
      <c r="FP1373" s="37"/>
      <c r="FQ1373" s="37"/>
      <c r="FR1373" s="37"/>
      <c r="FS1373" s="37"/>
      <c r="FT1373" s="37"/>
      <c r="FU1373" s="37"/>
      <c r="FV1373" s="37"/>
      <c r="FW1373" s="37"/>
      <c r="FX1373" s="37"/>
      <c r="FY1373" s="37"/>
      <c r="FZ1373" s="37"/>
      <c r="GA1373" s="37"/>
      <c r="GB1373" s="37"/>
      <c r="GC1373" s="37"/>
      <c r="GD1373" s="37"/>
      <c r="GE1373" s="37"/>
      <c r="GF1373" s="37"/>
      <c r="GG1373" s="37"/>
      <c r="GH1373" s="37"/>
      <c r="GI1373" s="37"/>
      <c r="GJ1373" s="37"/>
      <c r="GK1373" s="37"/>
      <c r="GL1373" s="37"/>
      <c r="GM1373" s="37"/>
      <c r="GN1373" s="37"/>
      <c r="GO1373" s="37"/>
      <c r="GP1373" s="37"/>
      <c r="GQ1373" s="37"/>
      <c r="GR1373" s="37"/>
      <c r="GS1373" s="37"/>
      <c r="GT1373" s="37"/>
      <c r="GU1373" s="37"/>
      <c r="GV1373" s="37"/>
      <c r="GW1373" s="37"/>
      <c r="GX1373" s="37"/>
      <c r="GY1373" s="37"/>
      <c r="GZ1373" s="37"/>
      <c r="HA1373" s="37"/>
    </row>
    <row r="1374" spans="1:209" s="39" customFormat="1" x14ac:dyDescent="0.25">
      <c r="A1374" s="50"/>
      <c r="B1374" s="124"/>
      <c r="C1374" s="125"/>
      <c r="D1374" s="20"/>
      <c r="E1374" s="20"/>
      <c r="F1374" s="20"/>
      <c r="G1374" s="37"/>
      <c r="H1374" s="37"/>
      <c r="I1374" s="37"/>
      <c r="J1374" s="37"/>
      <c r="K1374" s="37"/>
      <c r="L1374" s="37"/>
      <c r="M1374" s="37"/>
      <c r="N1374" s="37"/>
      <c r="O1374" s="37"/>
      <c r="P1374" s="37"/>
      <c r="Q1374" s="37"/>
      <c r="R1374" s="37"/>
      <c r="S1374" s="37"/>
      <c r="T1374" s="37"/>
      <c r="U1374" s="37"/>
      <c r="V1374" s="37"/>
      <c r="W1374" s="37"/>
      <c r="X1374" s="37"/>
      <c r="Y1374" s="37"/>
      <c r="Z1374" s="37"/>
      <c r="AA1374" s="37"/>
      <c r="AB1374" s="37"/>
      <c r="AC1374" s="37"/>
      <c r="AD1374" s="37"/>
      <c r="AE1374" s="37"/>
      <c r="AF1374" s="37"/>
      <c r="AG1374" s="37"/>
      <c r="AH1374" s="37"/>
      <c r="AI1374" s="37"/>
      <c r="AJ1374" s="37"/>
      <c r="AK1374" s="37"/>
      <c r="AL1374" s="37"/>
      <c r="AM1374" s="37"/>
      <c r="AN1374" s="37"/>
      <c r="AO1374" s="37"/>
      <c r="AP1374" s="37"/>
      <c r="AQ1374" s="37"/>
      <c r="AR1374" s="37"/>
      <c r="AS1374" s="37"/>
      <c r="AT1374" s="37"/>
      <c r="AU1374" s="37"/>
      <c r="AV1374" s="37"/>
      <c r="AW1374" s="37"/>
      <c r="AX1374" s="37"/>
      <c r="AY1374" s="37"/>
      <c r="AZ1374" s="37"/>
      <c r="BA1374" s="37"/>
      <c r="BB1374" s="37"/>
      <c r="BC1374" s="37"/>
      <c r="BD1374" s="37"/>
      <c r="BE1374" s="37"/>
      <c r="BF1374" s="37"/>
      <c r="BG1374" s="37"/>
      <c r="BH1374" s="37"/>
      <c r="BI1374" s="37"/>
      <c r="BJ1374" s="37"/>
      <c r="BK1374" s="37"/>
      <c r="BL1374" s="37"/>
      <c r="BM1374" s="37"/>
      <c r="BN1374" s="37"/>
      <c r="BO1374" s="37"/>
      <c r="BP1374" s="37"/>
      <c r="BQ1374" s="37"/>
      <c r="BR1374" s="37"/>
      <c r="BS1374" s="37"/>
      <c r="BT1374" s="37"/>
      <c r="BU1374" s="37"/>
      <c r="BV1374" s="37"/>
      <c r="BW1374" s="37"/>
      <c r="BX1374" s="37"/>
      <c r="BY1374" s="37"/>
      <c r="BZ1374" s="37"/>
      <c r="CA1374" s="37"/>
      <c r="CB1374" s="37"/>
      <c r="CC1374" s="37"/>
      <c r="CD1374" s="37"/>
      <c r="CE1374" s="37"/>
      <c r="CF1374" s="37"/>
      <c r="CG1374" s="37"/>
      <c r="CH1374" s="37"/>
      <c r="CI1374" s="37"/>
      <c r="CJ1374" s="37"/>
      <c r="CK1374" s="37"/>
      <c r="CL1374" s="37"/>
      <c r="CM1374" s="37"/>
      <c r="CN1374" s="37"/>
      <c r="CO1374" s="37"/>
      <c r="CP1374" s="37"/>
      <c r="CQ1374" s="37"/>
      <c r="CR1374" s="37"/>
      <c r="CS1374" s="37"/>
      <c r="CT1374" s="37"/>
      <c r="CU1374" s="37"/>
      <c r="CV1374" s="37"/>
      <c r="CW1374" s="37"/>
      <c r="CX1374" s="37"/>
      <c r="CY1374" s="37"/>
      <c r="CZ1374" s="37"/>
      <c r="DA1374" s="37"/>
      <c r="DB1374" s="37"/>
      <c r="DC1374" s="37"/>
      <c r="DD1374" s="37"/>
      <c r="DE1374" s="37"/>
      <c r="DF1374" s="37"/>
      <c r="DG1374" s="37"/>
      <c r="DH1374" s="37"/>
      <c r="DI1374" s="37"/>
      <c r="DJ1374" s="37"/>
      <c r="DK1374" s="37"/>
      <c r="DL1374" s="37"/>
      <c r="DM1374" s="37"/>
      <c r="DN1374" s="37"/>
      <c r="DO1374" s="37"/>
      <c r="DP1374" s="37"/>
      <c r="DQ1374" s="37"/>
      <c r="DR1374" s="37"/>
      <c r="DS1374" s="37"/>
      <c r="DT1374" s="37"/>
      <c r="DU1374" s="37"/>
      <c r="DV1374" s="37"/>
      <c r="DW1374" s="37"/>
      <c r="DX1374" s="37"/>
      <c r="DY1374" s="37"/>
      <c r="DZ1374" s="37"/>
      <c r="EA1374" s="37"/>
      <c r="EB1374" s="37"/>
      <c r="EC1374" s="37"/>
      <c r="ED1374" s="37"/>
      <c r="EE1374" s="37"/>
      <c r="EF1374" s="37"/>
      <c r="EG1374" s="37"/>
      <c r="EH1374" s="37"/>
      <c r="EI1374" s="37"/>
      <c r="EJ1374" s="37"/>
      <c r="EK1374" s="37"/>
      <c r="EL1374" s="37"/>
      <c r="EM1374" s="37"/>
      <c r="EN1374" s="37"/>
      <c r="EO1374" s="37"/>
      <c r="EP1374" s="37"/>
      <c r="EQ1374" s="37"/>
      <c r="ER1374" s="37"/>
      <c r="ES1374" s="37"/>
      <c r="ET1374" s="37"/>
      <c r="EU1374" s="37"/>
      <c r="EV1374" s="37"/>
      <c r="EW1374" s="37"/>
      <c r="EX1374" s="37"/>
      <c r="EY1374" s="37"/>
      <c r="EZ1374" s="37"/>
      <c r="FA1374" s="37"/>
      <c r="FB1374" s="37"/>
      <c r="FC1374" s="37"/>
      <c r="FD1374" s="37"/>
      <c r="FE1374" s="37"/>
      <c r="FF1374" s="37"/>
      <c r="FG1374" s="37"/>
      <c r="FH1374" s="37"/>
      <c r="FI1374" s="37"/>
      <c r="FJ1374" s="37"/>
      <c r="FK1374" s="37"/>
      <c r="FL1374" s="37"/>
      <c r="FM1374" s="37"/>
      <c r="FN1374" s="37"/>
      <c r="FO1374" s="37"/>
      <c r="FP1374" s="37"/>
      <c r="FQ1374" s="37"/>
      <c r="FR1374" s="37"/>
      <c r="FS1374" s="37"/>
      <c r="FT1374" s="37"/>
      <c r="FU1374" s="37"/>
      <c r="FV1374" s="37"/>
      <c r="FW1374" s="37"/>
      <c r="FX1374" s="37"/>
      <c r="FY1374" s="37"/>
      <c r="FZ1374" s="37"/>
      <c r="GA1374" s="37"/>
      <c r="GB1374" s="37"/>
      <c r="GC1374" s="37"/>
      <c r="GD1374" s="37"/>
      <c r="GE1374" s="37"/>
      <c r="GF1374" s="37"/>
      <c r="GG1374" s="37"/>
      <c r="GH1374" s="37"/>
      <c r="GI1374" s="37"/>
      <c r="GJ1374" s="37"/>
      <c r="GK1374" s="37"/>
      <c r="GL1374" s="37"/>
      <c r="GM1374" s="37"/>
      <c r="GN1374" s="37"/>
      <c r="GO1374" s="37"/>
      <c r="GP1374" s="37"/>
      <c r="GQ1374" s="37"/>
      <c r="GR1374" s="37"/>
      <c r="GS1374" s="37"/>
      <c r="GT1374" s="37"/>
      <c r="GU1374" s="37"/>
      <c r="GV1374" s="37"/>
      <c r="GW1374" s="37"/>
      <c r="GX1374" s="37"/>
      <c r="GY1374" s="37"/>
      <c r="GZ1374" s="37"/>
      <c r="HA1374" s="37"/>
    </row>
    <row r="1375" spans="1:209" s="39" customFormat="1" x14ac:dyDescent="0.25">
      <c r="A1375" s="50"/>
      <c r="B1375" s="124"/>
      <c r="C1375" s="125"/>
      <c r="D1375" s="20"/>
      <c r="E1375" s="20"/>
      <c r="F1375" s="20"/>
      <c r="G1375" s="37"/>
      <c r="H1375" s="37"/>
      <c r="I1375" s="37"/>
      <c r="J1375" s="37"/>
      <c r="K1375" s="37"/>
      <c r="L1375" s="37"/>
      <c r="M1375" s="37"/>
      <c r="N1375" s="37"/>
      <c r="O1375" s="37"/>
      <c r="P1375" s="37"/>
      <c r="Q1375" s="37"/>
      <c r="R1375" s="37"/>
      <c r="S1375" s="37"/>
      <c r="T1375" s="37"/>
      <c r="U1375" s="37"/>
      <c r="V1375" s="37"/>
      <c r="W1375" s="37"/>
      <c r="X1375" s="37"/>
      <c r="Y1375" s="37"/>
      <c r="Z1375" s="37"/>
      <c r="AA1375" s="37"/>
      <c r="AB1375" s="37"/>
      <c r="AC1375" s="37"/>
      <c r="AD1375" s="37"/>
      <c r="AE1375" s="37"/>
      <c r="AF1375" s="37"/>
      <c r="AG1375" s="37"/>
      <c r="AH1375" s="37"/>
      <c r="AI1375" s="37"/>
      <c r="AJ1375" s="37"/>
      <c r="AK1375" s="37"/>
      <c r="AL1375" s="37"/>
      <c r="AM1375" s="37"/>
      <c r="AN1375" s="37"/>
      <c r="AO1375" s="37"/>
      <c r="AP1375" s="37"/>
      <c r="AQ1375" s="37"/>
      <c r="AR1375" s="37"/>
      <c r="AS1375" s="37"/>
      <c r="AT1375" s="37"/>
      <c r="AU1375" s="37"/>
      <c r="AV1375" s="37"/>
      <c r="AW1375" s="37"/>
      <c r="AX1375" s="37"/>
      <c r="AY1375" s="37"/>
      <c r="AZ1375" s="37"/>
      <c r="BA1375" s="37"/>
      <c r="BB1375" s="37"/>
      <c r="BC1375" s="37"/>
      <c r="BD1375" s="37"/>
      <c r="BE1375" s="37"/>
      <c r="BF1375" s="37"/>
      <c r="BG1375" s="37"/>
      <c r="BH1375" s="37"/>
      <c r="BI1375" s="37"/>
      <c r="BJ1375" s="37"/>
      <c r="BK1375" s="37"/>
      <c r="BL1375" s="37"/>
      <c r="BM1375" s="37"/>
      <c r="BN1375" s="37"/>
      <c r="BO1375" s="37"/>
      <c r="BP1375" s="37"/>
      <c r="BQ1375" s="37"/>
      <c r="BR1375" s="37"/>
      <c r="BS1375" s="37"/>
      <c r="BT1375" s="37"/>
      <c r="BU1375" s="37"/>
      <c r="BV1375" s="37"/>
      <c r="BW1375" s="37"/>
      <c r="BX1375" s="37"/>
      <c r="BY1375" s="37"/>
      <c r="BZ1375" s="37"/>
      <c r="CA1375" s="37"/>
      <c r="CB1375" s="37"/>
      <c r="CC1375" s="37"/>
      <c r="CD1375" s="37"/>
      <c r="CE1375" s="37"/>
      <c r="CF1375" s="37"/>
      <c r="CG1375" s="37"/>
      <c r="CH1375" s="37"/>
      <c r="CI1375" s="37"/>
      <c r="CJ1375" s="37"/>
      <c r="CK1375" s="37"/>
      <c r="CL1375" s="37"/>
      <c r="CM1375" s="37"/>
      <c r="CN1375" s="37"/>
      <c r="CO1375" s="37"/>
      <c r="CP1375" s="37"/>
      <c r="CQ1375" s="37"/>
      <c r="CR1375" s="37"/>
      <c r="CS1375" s="37"/>
      <c r="CT1375" s="37"/>
      <c r="CU1375" s="37"/>
      <c r="CV1375" s="37"/>
      <c r="CW1375" s="37"/>
      <c r="CX1375" s="37"/>
      <c r="CY1375" s="37"/>
      <c r="CZ1375" s="37"/>
      <c r="DA1375" s="37"/>
      <c r="DB1375" s="37"/>
      <c r="DC1375" s="37"/>
      <c r="DD1375" s="37"/>
      <c r="DE1375" s="37"/>
      <c r="DF1375" s="37"/>
      <c r="DG1375" s="37"/>
      <c r="DH1375" s="37"/>
      <c r="DI1375" s="37"/>
      <c r="DJ1375" s="37"/>
      <c r="DK1375" s="37"/>
      <c r="DL1375" s="37"/>
      <c r="DM1375" s="37"/>
      <c r="DN1375" s="37"/>
      <c r="DO1375" s="37"/>
      <c r="DP1375" s="37"/>
      <c r="DQ1375" s="37"/>
      <c r="DR1375" s="37"/>
      <c r="DS1375" s="37"/>
      <c r="DT1375" s="37"/>
      <c r="DU1375" s="37"/>
      <c r="DV1375" s="37"/>
      <c r="DW1375" s="37"/>
      <c r="DX1375" s="37"/>
      <c r="DY1375" s="37"/>
      <c r="DZ1375" s="37"/>
      <c r="EA1375" s="37"/>
      <c r="EB1375" s="37"/>
      <c r="EC1375" s="37"/>
      <c r="ED1375" s="37"/>
      <c r="EE1375" s="37"/>
      <c r="EF1375" s="37"/>
      <c r="EG1375" s="37"/>
      <c r="EH1375" s="37"/>
      <c r="EI1375" s="37"/>
      <c r="EJ1375" s="37"/>
      <c r="EK1375" s="37"/>
      <c r="EL1375" s="37"/>
      <c r="EM1375" s="37"/>
      <c r="EN1375" s="37"/>
      <c r="EO1375" s="37"/>
      <c r="EP1375" s="37"/>
      <c r="EQ1375" s="37"/>
      <c r="ER1375" s="37"/>
      <c r="ES1375" s="37"/>
      <c r="ET1375" s="37"/>
      <c r="EU1375" s="37"/>
      <c r="EV1375" s="37"/>
      <c r="EW1375" s="37"/>
      <c r="EX1375" s="37"/>
      <c r="EY1375" s="37"/>
      <c r="EZ1375" s="37"/>
      <c r="FA1375" s="37"/>
      <c r="FB1375" s="37"/>
      <c r="FC1375" s="37"/>
      <c r="FD1375" s="37"/>
      <c r="FE1375" s="37"/>
      <c r="FF1375" s="37"/>
      <c r="FG1375" s="37"/>
      <c r="FH1375" s="37"/>
      <c r="FI1375" s="37"/>
      <c r="FJ1375" s="37"/>
      <c r="FK1375" s="37"/>
      <c r="FL1375" s="37"/>
      <c r="FM1375" s="37"/>
      <c r="FN1375" s="37"/>
      <c r="FO1375" s="37"/>
      <c r="FP1375" s="37"/>
      <c r="FQ1375" s="37"/>
      <c r="FR1375" s="37"/>
      <c r="FS1375" s="37"/>
      <c r="FT1375" s="37"/>
      <c r="FU1375" s="37"/>
      <c r="FV1375" s="37"/>
      <c r="FW1375" s="37"/>
      <c r="FX1375" s="37"/>
      <c r="FY1375" s="37"/>
      <c r="FZ1375" s="37"/>
      <c r="GA1375" s="37"/>
      <c r="GB1375" s="37"/>
      <c r="GC1375" s="37"/>
      <c r="GD1375" s="37"/>
      <c r="GE1375" s="37"/>
      <c r="GF1375" s="37"/>
      <c r="GG1375" s="37"/>
      <c r="GH1375" s="37"/>
      <c r="GI1375" s="37"/>
      <c r="GJ1375" s="37"/>
      <c r="GK1375" s="37"/>
      <c r="GL1375" s="37"/>
      <c r="GM1375" s="37"/>
      <c r="GN1375" s="37"/>
      <c r="GO1375" s="37"/>
      <c r="GP1375" s="37"/>
      <c r="GQ1375" s="37"/>
      <c r="GR1375" s="37"/>
      <c r="GS1375" s="37"/>
      <c r="GT1375" s="37"/>
      <c r="GU1375" s="37"/>
      <c r="GV1375" s="37"/>
      <c r="GW1375" s="37"/>
      <c r="GX1375" s="37"/>
      <c r="GY1375" s="37"/>
      <c r="GZ1375" s="37"/>
      <c r="HA1375" s="37"/>
    </row>
    <row r="1376" spans="1:209" s="39" customFormat="1" x14ac:dyDescent="0.25">
      <c r="A1376" s="50"/>
      <c r="B1376" s="124"/>
      <c r="C1376" s="125"/>
      <c r="D1376" s="20"/>
      <c r="E1376" s="20"/>
      <c r="F1376" s="20"/>
      <c r="G1376" s="37"/>
      <c r="H1376" s="37"/>
      <c r="I1376" s="37"/>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7"/>
      <c r="AF1376" s="37"/>
      <c r="AG1376" s="37"/>
      <c r="AH1376" s="37"/>
      <c r="AI1376" s="37"/>
      <c r="AJ1376" s="37"/>
      <c r="AK1376" s="37"/>
      <c r="AL1376" s="37"/>
      <c r="AM1376" s="37"/>
      <c r="AN1376" s="37"/>
      <c r="AO1376" s="37"/>
      <c r="AP1376" s="37"/>
      <c r="AQ1376" s="37"/>
      <c r="AR1376" s="37"/>
      <c r="AS1376" s="37"/>
      <c r="AT1376" s="37"/>
      <c r="AU1376" s="37"/>
      <c r="AV1376" s="37"/>
      <c r="AW1376" s="37"/>
      <c r="AX1376" s="37"/>
      <c r="AY1376" s="37"/>
      <c r="AZ1376" s="37"/>
      <c r="BA1376" s="37"/>
      <c r="BB1376" s="37"/>
      <c r="BC1376" s="37"/>
      <c r="BD1376" s="37"/>
      <c r="BE1376" s="37"/>
      <c r="BF1376" s="37"/>
      <c r="BG1376" s="37"/>
      <c r="BH1376" s="37"/>
      <c r="BI1376" s="37"/>
      <c r="BJ1376" s="37"/>
      <c r="BK1376" s="37"/>
      <c r="BL1376" s="37"/>
      <c r="BM1376" s="37"/>
      <c r="BN1376" s="37"/>
      <c r="BO1376" s="37"/>
      <c r="BP1376" s="37"/>
      <c r="BQ1376" s="37"/>
      <c r="BR1376" s="37"/>
      <c r="BS1376" s="37"/>
      <c r="BT1376" s="37"/>
      <c r="BU1376" s="37"/>
      <c r="BV1376" s="37"/>
      <c r="BW1376" s="37"/>
      <c r="BX1376" s="37"/>
      <c r="BY1376" s="37"/>
      <c r="BZ1376" s="37"/>
      <c r="CA1376" s="37"/>
      <c r="CB1376" s="37"/>
      <c r="CC1376" s="37"/>
      <c r="CD1376" s="37"/>
      <c r="CE1376" s="37"/>
      <c r="CF1376" s="37"/>
      <c r="CG1376" s="37"/>
      <c r="CH1376" s="37"/>
      <c r="CI1376" s="37"/>
      <c r="CJ1376" s="37"/>
      <c r="CK1376" s="37"/>
      <c r="CL1376" s="37"/>
      <c r="CM1376" s="37"/>
      <c r="CN1376" s="37"/>
      <c r="CO1376" s="37"/>
      <c r="CP1376" s="37"/>
      <c r="CQ1376" s="37"/>
      <c r="CR1376" s="37"/>
      <c r="CS1376" s="37"/>
      <c r="CT1376" s="37"/>
      <c r="CU1376" s="37"/>
      <c r="CV1376" s="37"/>
      <c r="CW1376" s="37"/>
      <c r="CX1376" s="37"/>
      <c r="CY1376" s="37"/>
      <c r="CZ1376" s="37"/>
      <c r="DA1376" s="37"/>
      <c r="DB1376" s="37"/>
      <c r="DC1376" s="37"/>
      <c r="DD1376" s="37"/>
      <c r="DE1376" s="37"/>
      <c r="DF1376" s="37"/>
      <c r="DG1376" s="37"/>
      <c r="DH1376" s="37"/>
      <c r="DI1376" s="37"/>
      <c r="DJ1376" s="37"/>
      <c r="DK1376" s="37"/>
      <c r="DL1376" s="37"/>
      <c r="DM1376" s="37"/>
      <c r="DN1376" s="37"/>
      <c r="DO1376" s="37"/>
      <c r="DP1376" s="37"/>
      <c r="DQ1376" s="37"/>
      <c r="DR1376" s="37"/>
      <c r="DS1376" s="37"/>
      <c r="DT1376" s="37"/>
      <c r="DU1376" s="37"/>
      <c r="DV1376" s="37"/>
      <c r="DW1376" s="37"/>
      <c r="DX1376" s="37"/>
      <c r="DY1376" s="37"/>
      <c r="DZ1376" s="37"/>
      <c r="EA1376" s="37"/>
      <c r="EB1376" s="37"/>
      <c r="EC1376" s="37"/>
      <c r="ED1376" s="37"/>
      <c r="EE1376" s="37"/>
      <c r="EF1376" s="37"/>
      <c r="EG1376" s="37"/>
      <c r="EH1376" s="37"/>
      <c r="EI1376" s="37"/>
      <c r="EJ1376" s="37"/>
      <c r="EK1376" s="37"/>
      <c r="EL1376" s="37"/>
      <c r="EM1376" s="37"/>
      <c r="EN1376" s="37"/>
      <c r="EO1376" s="37"/>
      <c r="EP1376" s="37"/>
      <c r="EQ1376" s="37"/>
      <c r="ER1376" s="37"/>
      <c r="ES1376" s="37"/>
      <c r="ET1376" s="37"/>
      <c r="EU1376" s="37"/>
      <c r="EV1376" s="37"/>
      <c r="EW1376" s="37"/>
      <c r="EX1376" s="37"/>
      <c r="EY1376" s="37"/>
      <c r="EZ1376" s="37"/>
      <c r="FA1376" s="37"/>
      <c r="FB1376" s="37"/>
      <c r="FC1376" s="37"/>
      <c r="FD1376" s="37"/>
      <c r="FE1376" s="37"/>
      <c r="FF1376" s="37"/>
      <c r="FG1376" s="37"/>
      <c r="FH1376" s="37"/>
      <c r="FI1376" s="37"/>
      <c r="FJ1376" s="37"/>
      <c r="FK1376" s="37"/>
      <c r="FL1376" s="37"/>
      <c r="FM1376" s="37"/>
      <c r="FN1376" s="37"/>
      <c r="FO1376" s="37"/>
      <c r="FP1376" s="37"/>
      <c r="FQ1376" s="37"/>
      <c r="FR1376" s="37"/>
      <c r="FS1376" s="37"/>
      <c r="FT1376" s="37"/>
      <c r="FU1376" s="37"/>
      <c r="FV1376" s="37"/>
      <c r="FW1376" s="37"/>
      <c r="FX1376" s="37"/>
      <c r="FY1376" s="37"/>
      <c r="FZ1376" s="37"/>
      <c r="GA1376" s="37"/>
      <c r="GB1376" s="37"/>
      <c r="GC1376" s="37"/>
      <c r="GD1376" s="37"/>
      <c r="GE1376" s="37"/>
      <c r="GF1376" s="37"/>
      <c r="GG1376" s="37"/>
      <c r="GH1376" s="37"/>
      <c r="GI1376" s="37"/>
      <c r="GJ1376" s="37"/>
      <c r="GK1376" s="37"/>
      <c r="GL1376" s="37"/>
      <c r="GM1376" s="37"/>
      <c r="GN1376" s="37"/>
      <c r="GO1376" s="37"/>
      <c r="GP1376" s="37"/>
      <c r="GQ1376" s="37"/>
      <c r="GR1376" s="37"/>
      <c r="GS1376" s="37"/>
      <c r="GT1376" s="37"/>
      <c r="GU1376" s="37"/>
      <c r="GV1376" s="37"/>
      <c r="GW1376" s="37"/>
      <c r="GX1376" s="37"/>
      <c r="GY1376" s="37"/>
      <c r="GZ1376" s="37"/>
      <c r="HA1376" s="37"/>
    </row>
    <row r="1377" spans="1:209" s="39" customFormat="1" x14ac:dyDescent="0.25">
      <c r="A1377" s="50"/>
      <c r="B1377" s="124"/>
      <c r="C1377" s="125"/>
      <c r="D1377" s="20"/>
      <c r="E1377" s="20"/>
      <c r="F1377" s="20"/>
      <c r="G1377" s="37"/>
      <c r="H1377" s="37"/>
      <c r="I1377" s="37"/>
      <c r="J1377" s="37"/>
      <c r="K1377" s="37"/>
      <c r="L1377" s="37"/>
      <c r="M1377" s="37"/>
      <c r="N1377" s="37"/>
      <c r="O1377" s="37"/>
      <c r="P1377" s="37"/>
      <c r="Q1377" s="37"/>
      <c r="R1377" s="37"/>
      <c r="S1377" s="37"/>
      <c r="T1377" s="37"/>
      <c r="U1377" s="37"/>
      <c r="V1377" s="37"/>
      <c r="W1377" s="37"/>
      <c r="X1377" s="37"/>
      <c r="Y1377" s="37"/>
      <c r="Z1377" s="37"/>
      <c r="AA1377" s="37"/>
      <c r="AB1377" s="37"/>
      <c r="AC1377" s="37"/>
      <c r="AD1377" s="37"/>
      <c r="AE1377" s="37"/>
      <c r="AF1377" s="37"/>
      <c r="AG1377" s="37"/>
      <c r="AH1377" s="37"/>
      <c r="AI1377" s="37"/>
      <c r="AJ1377" s="37"/>
      <c r="AK1377" s="37"/>
      <c r="AL1377" s="37"/>
      <c r="AM1377" s="37"/>
      <c r="AN1377" s="37"/>
      <c r="AO1377" s="37"/>
      <c r="AP1377" s="37"/>
      <c r="AQ1377" s="37"/>
      <c r="AR1377" s="37"/>
      <c r="AS1377" s="37"/>
      <c r="AT1377" s="37"/>
      <c r="AU1377" s="37"/>
      <c r="AV1377" s="37"/>
      <c r="AW1377" s="37"/>
      <c r="AX1377" s="37"/>
      <c r="AY1377" s="37"/>
      <c r="AZ1377" s="37"/>
      <c r="BA1377" s="37"/>
      <c r="BB1377" s="37"/>
      <c r="BC1377" s="37"/>
      <c r="BD1377" s="37"/>
      <c r="BE1377" s="37"/>
      <c r="BF1377" s="37"/>
      <c r="BG1377" s="37"/>
      <c r="BH1377" s="37"/>
      <c r="BI1377" s="37"/>
      <c r="BJ1377" s="37"/>
      <c r="BK1377" s="37"/>
      <c r="BL1377" s="37"/>
      <c r="BM1377" s="37"/>
      <c r="BN1377" s="37"/>
      <c r="BO1377" s="37"/>
      <c r="BP1377" s="37"/>
      <c r="BQ1377" s="37"/>
      <c r="BR1377" s="37"/>
      <c r="BS1377" s="37"/>
      <c r="BT1377" s="37"/>
      <c r="BU1377" s="37"/>
      <c r="BV1377" s="37"/>
      <c r="BW1377" s="37"/>
      <c r="BX1377" s="37"/>
      <c r="BY1377" s="37"/>
      <c r="BZ1377" s="37"/>
      <c r="CA1377" s="37"/>
      <c r="CB1377" s="37"/>
      <c r="CC1377" s="37"/>
      <c r="CD1377" s="37"/>
      <c r="CE1377" s="37"/>
      <c r="CF1377" s="37"/>
      <c r="CG1377" s="37"/>
      <c r="CH1377" s="37"/>
      <c r="CI1377" s="37"/>
      <c r="CJ1377" s="37"/>
      <c r="CK1377" s="37"/>
      <c r="CL1377" s="37"/>
      <c r="CM1377" s="37"/>
      <c r="CN1377" s="37"/>
      <c r="CO1377" s="37"/>
      <c r="CP1377" s="37"/>
      <c r="CQ1377" s="37"/>
      <c r="CR1377" s="37"/>
      <c r="CS1377" s="37"/>
      <c r="CT1377" s="37"/>
      <c r="CU1377" s="37"/>
      <c r="CV1377" s="37"/>
      <c r="CW1377" s="37"/>
      <c r="CX1377" s="37"/>
      <c r="CY1377" s="37"/>
      <c r="CZ1377" s="37"/>
      <c r="DA1377" s="37"/>
      <c r="DB1377" s="37"/>
      <c r="DC1377" s="37"/>
      <c r="DD1377" s="37"/>
      <c r="DE1377" s="37"/>
      <c r="DF1377" s="37"/>
      <c r="DG1377" s="37"/>
      <c r="DH1377" s="37"/>
      <c r="DI1377" s="37"/>
      <c r="DJ1377" s="37"/>
      <c r="DK1377" s="37"/>
      <c r="DL1377" s="37"/>
      <c r="DM1377" s="37"/>
      <c r="DN1377" s="37"/>
      <c r="DO1377" s="37"/>
      <c r="DP1377" s="37"/>
      <c r="DQ1377" s="37"/>
      <c r="DR1377" s="37"/>
      <c r="DS1377" s="37"/>
      <c r="DT1377" s="37"/>
      <c r="DU1377" s="37"/>
      <c r="DV1377" s="37"/>
      <c r="DW1377" s="37"/>
      <c r="DX1377" s="37"/>
      <c r="DY1377" s="37"/>
      <c r="DZ1377" s="37"/>
      <c r="EA1377" s="37"/>
      <c r="EB1377" s="37"/>
      <c r="EC1377" s="37"/>
      <c r="ED1377" s="37"/>
      <c r="EE1377" s="37"/>
      <c r="EF1377" s="37"/>
      <c r="EG1377" s="37"/>
      <c r="EH1377" s="37"/>
      <c r="EI1377" s="37"/>
      <c r="EJ1377" s="37"/>
      <c r="EK1377" s="37"/>
      <c r="EL1377" s="37"/>
      <c r="EM1377" s="37"/>
      <c r="EN1377" s="37"/>
      <c r="EO1377" s="37"/>
      <c r="EP1377" s="37"/>
      <c r="EQ1377" s="37"/>
      <c r="ER1377" s="37"/>
      <c r="ES1377" s="37"/>
      <c r="ET1377" s="37"/>
      <c r="EU1377" s="37"/>
      <c r="EV1377" s="37"/>
      <c r="EW1377" s="37"/>
      <c r="EX1377" s="37"/>
      <c r="EY1377" s="37"/>
      <c r="EZ1377" s="37"/>
      <c r="FA1377" s="37"/>
      <c r="FB1377" s="37"/>
      <c r="FC1377" s="37"/>
      <c r="FD1377" s="37"/>
      <c r="FE1377" s="37"/>
      <c r="FF1377" s="37"/>
      <c r="FG1377" s="37"/>
      <c r="FH1377" s="37"/>
      <c r="FI1377" s="37"/>
      <c r="FJ1377" s="37"/>
      <c r="FK1377" s="37"/>
      <c r="FL1377" s="37"/>
      <c r="FM1377" s="37"/>
      <c r="FN1377" s="37"/>
      <c r="FO1377" s="37"/>
      <c r="FP1377" s="37"/>
      <c r="FQ1377" s="37"/>
      <c r="FR1377" s="37"/>
      <c r="FS1377" s="37"/>
      <c r="FT1377" s="37"/>
      <c r="FU1377" s="37"/>
      <c r="FV1377" s="37"/>
      <c r="FW1377" s="37"/>
      <c r="FX1377" s="37"/>
      <c r="FY1377" s="37"/>
      <c r="FZ1377" s="37"/>
      <c r="GA1377" s="37"/>
      <c r="GB1377" s="37"/>
      <c r="GC1377" s="37"/>
      <c r="GD1377" s="37"/>
      <c r="GE1377" s="37"/>
      <c r="GF1377" s="37"/>
      <c r="GG1377" s="37"/>
      <c r="GH1377" s="37"/>
      <c r="GI1377" s="37"/>
      <c r="GJ1377" s="37"/>
      <c r="GK1377" s="37"/>
      <c r="GL1377" s="37"/>
      <c r="GM1377" s="37"/>
      <c r="GN1377" s="37"/>
      <c r="GO1377" s="37"/>
      <c r="GP1377" s="37"/>
      <c r="GQ1377" s="37"/>
      <c r="GR1377" s="37"/>
      <c r="GS1377" s="37"/>
      <c r="GT1377" s="37"/>
      <c r="GU1377" s="37"/>
      <c r="GV1377" s="37"/>
      <c r="GW1377" s="37"/>
      <c r="GX1377" s="37"/>
      <c r="GY1377" s="37"/>
      <c r="GZ1377" s="37"/>
      <c r="HA1377" s="37"/>
    </row>
    <row r="1378" spans="1:209" s="39" customFormat="1" x14ac:dyDescent="0.25">
      <c r="A1378" s="50"/>
      <c r="B1378" s="124"/>
      <c r="C1378" s="125"/>
      <c r="D1378" s="20"/>
      <c r="E1378" s="20"/>
      <c r="F1378" s="20"/>
      <c r="G1378" s="37"/>
      <c r="H1378" s="37"/>
      <c r="I1378" s="37"/>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7"/>
      <c r="AF1378" s="37"/>
      <c r="AG1378" s="37"/>
      <c r="AH1378" s="37"/>
      <c r="AI1378" s="37"/>
      <c r="AJ1378" s="37"/>
      <c r="AK1378" s="37"/>
      <c r="AL1378" s="37"/>
      <c r="AM1378" s="37"/>
      <c r="AN1378" s="37"/>
      <c r="AO1378" s="37"/>
      <c r="AP1378" s="37"/>
      <c r="AQ1378" s="37"/>
      <c r="AR1378" s="37"/>
      <c r="AS1378" s="37"/>
      <c r="AT1378" s="37"/>
      <c r="AU1378" s="37"/>
      <c r="AV1378" s="37"/>
      <c r="AW1378" s="37"/>
      <c r="AX1378" s="37"/>
      <c r="AY1378" s="37"/>
      <c r="AZ1378" s="37"/>
      <c r="BA1378" s="37"/>
      <c r="BB1378" s="37"/>
      <c r="BC1378" s="37"/>
      <c r="BD1378" s="37"/>
      <c r="BE1378" s="37"/>
      <c r="BF1378" s="37"/>
      <c r="BG1378" s="37"/>
      <c r="BH1378" s="37"/>
      <c r="BI1378" s="37"/>
      <c r="BJ1378" s="37"/>
      <c r="BK1378" s="37"/>
      <c r="BL1378" s="37"/>
      <c r="BM1378" s="37"/>
      <c r="BN1378" s="37"/>
      <c r="BO1378" s="37"/>
      <c r="BP1378" s="37"/>
      <c r="BQ1378" s="37"/>
      <c r="BR1378" s="37"/>
      <c r="BS1378" s="37"/>
      <c r="BT1378" s="37"/>
      <c r="BU1378" s="37"/>
      <c r="BV1378" s="37"/>
      <c r="BW1378" s="37"/>
      <c r="BX1378" s="37"/>
      <c r="BY1378" s="37"/>
      <c r="BZ1378" s="37"/>
      <c r="CA1378" s="37"/>
      <c r="CB1378" s="37"/>
      <c r="CC1378" s="37"/>
      <c r="CD1378" s="37"/>
      <c r="CE1378" s="37"/>
      <c r="CF1378" s="37"/>
      <c r="CG1378" s="37"/>
      <c r="CH1378" s="37"/>
      <c r="CI1378" s="37"/>
      <c r="CJ1378" s="37"/>
      <c r="CK1378" s="37"/>
      <c r="CL1378" s="37"/>
      <c r="CM1378" s="37"/>
      <c r="CN1378" s="37"/>
      <c r="CO1378" s="37"/>
      <c r="CP1378" s="37"/>
      <c r="CQ1378" s="37"/>
      <c r="CR1378" s="37"/>
      <c r="CS1378" s="37"/>
      <c r="CT1378" s="37"/>
      <c r="CU1378" s="37"/>
      <c r="CV1378" s="37"/>
      <c r="CW1378" s="37"/>
      <c r="CX1378" s="37"/>
      <c r="CY1378" s="37"/>
      <c r="CZ1378" s="37"/>
      <c r="DA1378" s="37"/>
      <c r="DB1378" s="37"/>
      <c r="DC1378" s="37"/>
      <c r="DD1378" s="37"/>
      <c r="DE1378" s="37"/>
      <c r="DF1378" s="37"/>
      <c r="DG1378" s="37"/>
      <c r="DH1378" s="37"/>
      <c r="DI1378" s="37"/>
      <c r="DJ1378" s="37"/>
      <c r="DK1378" s="37"/>
      <c r="DL1378" s="37"/>
      <c r="DM1378" s="37"/>
      <c r="DN1378" s="37"/>
      <c r="DO1378" s="37"/>
      <c r="DP1378" s="37"/>
      <c r="DQ1378" s="37"/>
      <c r="DR1378" s="37"/>
      <c r="DS1378" s="37"/>
      <c r="DT1378" s="37"/>
      <c r="DU1378" s="37"/>
      <c r="DV1378" s="37"/>
      <c r="DW1378" s="37"/>
      <c r="DX1378" s="37"/>
      <c r="DY1378" s="37"/>
      <c r="DZ1378" s="37"/>
      <c r="EA1378" s="37"/>
      <c r="EB1378" s="37"/>
      <c r="EC1378" s="37"/>
      <c r="ED1378" s="37"/>
      <c r="EE1378" s="37"/>
      <c r="EF1378" s="37"/>
      <c r="EG1378" s="37"/>
      <c r="EH1378" s="37"/>
      <c r="EI1378" s="37"/>
      <c r="EJ1378" s="37"/>
      <c r="EK1378" s="37"/>
      <c r="EL1378" s="37"/>
      <c r="EM1378" s="37"/>
      <c r="EN1378" s="37"/>
      <c r="EO1378" s="37"/>
      <c r="EP1378" s="37"/>
      <c r="EQ1378" s="37"/>
      <c r="ER1378" s="37"/>
      <c r="ES1378" s="37"/>
      <c r="ET1378" s="37"/>
      <c r="EU1378" s="37"/>
      <c r="EV1378" s="37"/>
      <c r="EW1378" s="37"/>
      <c r="EX1378" s="37"/>
      <c r="EY1378" s="37"/>
      <c r="EZ1378" s="37"/>
      <c r="FA1378" s="37"/>
      <c r="FB1378" s="37"/>
      <c r="FC1378" s="37"/>
      <c r="FD1378" s="37"/>
      <c r="FE1378" s="37"/>
      <c r="FF1378" s="37"/>
      <c r="FG1378" s="37"/>
      <c r="FH1378" s="37"/>
      <c r="FI1378" s="37"/>
      <c r="FJ1378" s="37"/>
      <c r="FK1378" s="37"/>
      <c r="FL1378" s="37"/>
      <c r="FM1378" s="37"/>
      <c r="FN1378" s="37"/>
      <c r="FO1378" s="37"/>
      <c r="FP1378" s="37"/>
      <c r="FQ1378" s="37"/>
      <c r="FR1378" s="37"/>
      <c r="FS1378" s="37"/>
      <c r="FT1378" s="37"/>
      <c r="FU1378" s="37"/>
      <c r="FV1378" s="37"/>
      <c r="FW1378" s="37"/>
      <c r="FX1378" s="37"/>
      <c r="FY1378" s="37"/>
      <c r="FZ1378" s="37"/>
      <c r="GA1378" s="37"/>
      <c r="GB1378" s="37"/>
      <c r="GC1378" s="37"/>
      <c r="GD1378" s="37"/>
      <c r="GE1378" s="37"/>
      <c r="GF1378" s="37"/>
      <c r="GG1378" s="37"/>
      <c r="GH1378" s="37"/>
      <c r="GI1378" s="37"/>
      <c r="GJ1378" s="37"/>
      <c r="GK1378" s="37"/>
      <c r="GL1378" s="37"/>
      <c r="GM1378" s="37"/>
      <c r="GN1378" s="37"/>
      <c r="GO1378" s="37"/>
      <c r="GP1378" s="37"/>
      <c r="GQ1378" s="37"/>
      <c r="GR1378" s="37"/>
      <c r="GS1378" s="37"/>
      <c r="GT1378" s="37"/>
      <c r="GU1378" s="37"/>
      <c r="GV1378" s="37"/>
      <c r="GW1378" s="37"/>
      <c r="GX1378" s="37"/>
      <c r="GY1378" s="37"/>
      <c r="GZ1378" s="37"/>
      <c r="HA1378" s="37"/>
    </row>
    <row r="1379" spans="1:209" s="39" customFormat="1" x14ac:dyDescent="0.25">
      <c r="A1379" s="50"/>
      <c r="B1379" s="124"/>
      <c r="C1379" s="125"/>
      <c r="D1379" s="20"/>
      <c r="E1379" s="20"/>
      <c r="F1379" s="20"/>
      <c r="G1379" s="37"/>
      <c r="H1379" s="37"/>
      <c r="I1379" s="37"/>
      <c r="J1379" s="37"/>
      <c r="K1379" s="37"/>
      <c r="L1379" s="37"/>
      <c r="M1379" s="37"/>
      <c r="N1379" s="37"/>
      <c r="O1379" s="37"/>
      <c r="P1379" s="37"/>
      <c r="Q1379" s="37"/>
      <c r="R1379" s="37"/>
      <c r="S1379" s="37"/>
      <c r="T1379" s="37"/>
      <c r="U1379" s="37"/>
      <c r="V1379" s="37"/>
      <c r="W1379" s="37"/>
      <c r="X1379" s="37"/>
      <c r="Y1379" s="37"/>
      <c r="Z1379" s="37"/>
      <c r="AA1379" s="37"/>
      <c r="AB1379" s="37"/>
      <c r="AC1379" s="37"/>
      <c r="AD1379" s="37"/>
      <c r="AE1379" s="37"/>
      <c r="AF1379" s="37"/>
      <c r="AG1379" s="37"/>
      <c r="AH1379" s="37"/>
      <c r="AI1379" s="37"/>
      <c r="AJ1379" s="37"/>
      <c r="AK1379" s="37"/>
      <c r="AL1379" s="37"/>
      <c r="AM1379" s="37"/>
      <c r="AN1379" s="37"/>
      <c r="AO1379" s="37"/>
      <c r="AP1379" s="37"/>
      <c r="AQ1379" s="37"/>
      <c r="AR1379" s="37"/>
      <c r="AS1379" s="37"/>
      <c r="AT1379" s="37"/>
      <c r="AU1379" s="37"/>
      <c r="AV1379" s="37"/>
      <c r="AW1379" s="37"/>
      <c r="AX1379" s="37"/>
      <c r="AY1379" s="37"/>
      <c r="AZ1379" s="37"/>
      <c r="BA1379" s="37"/>
      <c r="BB1379" s="37"/>
      <c r="BC1379" s="37"/>
      <c r="BD1379" s="37"/>
      <c r="BE1379" s="37"/>
      <c r="BF1379" s="37"/>
      <c r="BG1379" s="37"/>
      <c r="BH1379" s="37"/>
      <c r="BI1379" s="37"/>
      <c r="BJ1379" s="37"/>
      <c r="BK1379" s="37"/>
      <c r="BL1379" s="37"/>
      <c r="BM1379" s="37"/>
      <c r="BN1379" s="37"/>
      <c r="BO1379" s="37"/>
      <c r="BP1379" s="37"/>
      <c r="BQ1379" s="37"/>
      <c r="BR1379" s="37"/>
      <c r="BS1379" s="37"/>
      <c r="BT1379" s="37"/>
      <c r="BU1379" s="37"/>
      <c r="BV1379" s="37"/>
      <c r="BW1379" s="37"/>
      <c r="BX1379" s="37"/>
      <c r="BY1379" s="37"/>
      <c r="BZ1379" s="37"/>
      <c r="CA1379" s="37"/>
      <c r="CB1379" s="37"/>
      <c r="CC1379" s="37"/>
      <c r="CD1379" s="37"/>
      <c r="CE1379" s="37"/>
      <c r="CF1379" s="37"/>
      <c r="CG1379" s="37"/>
      <c r="CH1379" s="37"/>
      <c r="CI1379" s="37"/>
      <c r="CJ1379" s="37"/>
      <c r="CK1379" s="37"/>
      <c r="CL1379" s="37"/>
      <c r="CM1379" s="37"/>
      <c r="CN1379" s="37"/>
      <c r="CO1379" s="37"/>
      <c r="CP1379" s="37"/>
      <c r="CQ1379" s="37"/>
      <c r="CR1379" s="37"/>
      <c r="CS1379" s="37"/>
      <c r="CT1379" s="37"/>
      <c r="CU1379" s="37"/>
      <c r="CV1379" s="37"/>
      <c r="CW1379" s="37"/>
      <c r="CX1379" s="37"/>
      <c r="CY1379" s="37"/>
      <c r="CZ1379" s="37"/>
      <c r="DA1379" s="37"/>
      <c r="DB1379" s="37"/>
      <c r="DC1379" s="37"/>
      <c r="DD1379" s="37"/>
      <c r="DE1379" s="37"/>
      <c r="DF1379" s="37"/>
      <c r="DG1379" s="37"/>
      <c r="DH1379" s="37"/>
      <c r="DI1379" s="37"/>
      <c r="DJ1379" s="37"/>
      <c r="DK1379" s="37"/>
      <c r="DL1379" s="37"/>
      <c r="DM1379" s="37"/>
      <c r="DN1379" s="37"/>
      <c r="DO1379" s="37"/>
      <c r="DP1379" s="37"/>
      <c r="DQ1379" s="37"/>
      <c r="DR1379" s="37"/>
      <c r="DS1379" s="37"/>
      <c r="DT1379" s="37"/>
      <c r="DU1379" s="37"/>
      <c r="DV1379" s="37"/>
      <c r="DW1379" s="37"/>
      <c r="DX1379" s="37"/>
      <c r="DY1379" s="37"/>
      <c r="DZ1379" s="37"/>
      <c r="EA1379" s="37"/>
      <c r="EB1379" s="37"/>
      <c r="EC1379" s="37"/>
      <c r="ED1379" s="37"/>
      <c r="EE1379" s="37"/>
      <c r="EF1379" s="37"/>
      <c r="EG1379" s="37"/>
      <c r="EH1379" s="37"/>
      <c r="EI1379" s="37"/>
      <c r="EJ1379" s="37"/>
      <c r="EK1379" s="37"/>
      <c r="EL1379" s="37"/>
      <c r="EM1379" s="37"/>
      <c r="EN1379" s="37"/>
      <c r="EO1379" s="37"/>
      <c r="EP1379" s="37"/>
      <c r="EQ1379" s="37"/>
      <c r="ER1379" s="37"/>
      <c r="ES1379" s="37"/>
      <c r="ET1379" s="37"/>
      <c r="EU1379" s="37"/>
      <c r="EV1379" s="37"/>
      <c r="EW1379" s="37"/>
      <c r="EX1379" s="37"/>
      <c r="EY1379" s="37"/>
      <c r="EZ1379" s="37"/>
      <c r="FA1379" s="37"/>
      <c r="FB1379" s="37"/>
      <c r="FC1379" s="37"/>
      <c r="FD1379" s="37"/>
      <c r="FE1379" s="37"/>
      <c r="FF1379" s="37"/>
      <c r="FG1379" s="37"/>
      <c r="FH1379" s="37"/>
      <c r="FI1379" s="37"/>
      <c r="FJ1379" s="37"/>
      <c r="FK1379" s="37"/>
      <c r="FL1379" s="37"/>
      <c r="FM1379" s="37"/>
      <c r="FN1379" s="37"/>
      <c r="FO1379" s="37"/>
      <c r="FP1379" s="37"/>
      <c r="FQ1379" s="37"/>
      <c r="FR1379" s="37"/>
      <c r="FS1379" s="37"/>
      <c r="FT1379" s="37"/>
      <c r="FU1379" s="37"/>
      <c r="FV1379" s="37"/>
      <c r="FW1379" s="37"/>
      <c r="FX1379" s="37"/>
      <c r="FY1379" s="37"/>
      <c r="FZ1379" s="37"/>
      <c r="GA1379" s="37"/>
      <c r="GB1379" s="37"/>
      <c r="GC1379" s="37"/>
      <c r="GD1379" s="37"/>
      <c r="GE1379" s="37"/>
      <c r="GF1379" s="37"/>
      <c r="GG1379" s="37"/>
      <c r="GH1379" s="37"/>
      <c r="GI1379" s="37"/>
      <c r="GJ1379" s="37"/>
      <c r="GK1379" s="37"/>
      <c r="GL1379" s="37"/>
      <c r="GM1379" s="37"/>
      <c r="GN1379" s="37"/>
      <c r="GO1379" s="37"/>
      <c r="GP1379" s="37"/>
      <c r="GQ1379" s="37"/>
      <c r="GR1379" s="37"/>
      <c r="GS1379" s="37"/>
      <c r="GT1379" s="37"/>
      <c r="GU1379" s="37"/>
      <c r="GV1379" s="37"/>
      <c r="GW1379" s="37"/>
      <c r="GX1379" s="37"/>
      <c r="GY1379" s="37"/>
      <c r="GZ1379" s="37"/>
      <c r="HA1379" s="37"/>
    </row>
    <row r="1380" spans="1:209" s="39" customFormat="1" x14ac:dyDescent="0.25">
      <c r="A1380" s="50"/>
      <c r="B1380" s="124"/>
      <c r="C1380" s="125"/>
      <c r="D1380" s="20"/>
      <c r="E1380" s="20"/>
      <c r="F1380" s="20"/>
      <c r="G1380" s="37"/>
      <c r="H1380" s="37"/>
      <c r="I1380" s="37"/>
      <c r="J1380" s="37"/>
      <c r="K1380" s="37"/>
      <c r="L1380" s="37"/>
      <c r="M1380" s="37"/>
      <c r="N1380" s="37"/>
      <c r="O1380" s="37"/>
      <c r="P1380" s="37"/>
      <c r="Q1380" s="37"/>
      <c r="R1380" s="37"/>
      <c r="S1380" s="37"/>
      <c r="T1380" s="37"/>
      <c r="U1380" s="37"/>
      <c r="V1380" s="37"/>
      <c r="W1380" s="37"/>
      <c r="X1380" s="37"/>
      <c r="Y1380" s="37"/>
      <c r="Z1380" s="37"/>
      <c r="AA1380" s="37"/>
      <c r="AB1380" s="37"/>
      <c r="AC1380" s="37"/>
      <c r="AD1380" s="37"/>
      <c r="AE1380" s="37"/>
      <c r="AF1380" s="37"/>
      <c r="AG1380" s="37"/>
      <c r="AH1380" s="37"/>
      <c r="AI1380" s="37"/>
      <c r="AJ1380" s="37"/>
      <c r="AK1380" s="37"/>
      <c r="AL1380" s="37"/>
      <c r="AM1380" s="37"/>
      <c r="AN1380" s="37"/>
      <c r="AO1380" s="37"/>
      <c r="AP1380" s="37"/>
      <c r="AQ1380" s="37"/>
      <c r="AR1380" s="37"/>
      <c r="AS1380" s="37"/>
      <c r="AT1380" s="37"/>
      <c r="AU1380" s="37"/>
      <c r="AV1380" s="37"/>
      <c r="AW1380" s="37"/>
      <c r="AX1380" s="37"/>
      <c r="AY1380" s="37"/>
      <c r="AZ1380" s="37"/>
      <c r="BA1380" s="37"/>
      <c r="BB1380" s="37"/>
      <c r="BC1380" s="37"/>
      <c r="BD1380" s="37"/>
      <c r="BE1380" s="37"/>
      <c r="BF1380" s="37"/>
      <c r="BG1380" s="37"/>
      <c r="BH1380" s="37"/>
      <c r="BI1380" s="37"/>
      <c r="BJ1380" s="37"/>
      <c r="BK1380" s="37"/>
      <c r="BL1380" s="37"/>
      <c r="BM1380" s="37"/>
      <c r="BN1380" s="37"/>
      <c r="BO1380" s="37"/>
      <c r="BP1380" s="37"/>
      <c r="BQ1380" s="37"/>
      <c r="BR1380" s="37"/>
      <c r="BS1380" s="37"/>
      <c r="BT1380" s="37"/>
      <c r="BU1380" s="37"/>
      <c r="BV1380" s="37"/>
      <c r="BW1380" s="37"/>
      <c r="BX1380" s="37"/>
      <c r="BY1380" s="37"/>
      <c r="BZ1380" s="37"/>
      <c r="CA1380" s="37"/>
      <c r="CB1380" s="37"/>
      <c r="CC1380" s="37"/>
      <c r="CD1380" s="37"/>
      <c r="CE1380" s="37"/>
      <c r="CF1380" s="37"/>
      <c r="CG1380" s="37"/>
      <c r="CH1380" s="37"/>
      <c r="CI1380" s="37"/>
      <c r="CJ1380" s="37"/>
      <c r="CK1380" s="37"/>
      <c r="CL1380" s="37"/>
      <c r="CM1380" s="37"/>
      <c r="CN1380" s="37"/>
      <c r="CO1380" s="37"/>
      <c r="CP1380" s="37"/>
      <c r="CQ1380" s="37"/>
      <c r="CR1380" s="37"/>
      <c r="CS1380" s="37"/>
      <c r="CT1380" s="37"/>
      <c r="CU1380" s="37"/>
      <c r="CV1380" s="37"/>
      <c r="CW1380" s="37"/>
      <c r="CX1380" s="37"/>
      <c r="CY1380" s="37"/>
      <c r="CZ1380" s="37"/>
      <c r="DA1380" s="37"/>
      <c r="DB1380" s="37"/>
      <c r="DC1380" s="37"/>
      <c r="DD1380" s="37"/>
      <c r="DE1380" s="37"/>
      <c r="DF1380" s="37"/>
      <c r="DG1380" s="37"/>
      <c r="DH1380" s="37"/>
      <c r="DI1380" s="37"/>
      <c r="DJ1380" s="37"/>
      <c r="DK1380" s="37"/>
      <c r="DL1380" s="37"/>
      <c r="DM1380" s="37"/>
      <c r="DN1380" s="37"/>
      <c r="DO1380" s="37"/>
      <c r="DP1380" s="37"/>
      <c r="DQ1380" s="37"/>
      <c r="DR1380" s="37"/>
      <c r="DS1380" s="37"/>
      <c r="DT1380" s="37"/>
      <c r="DU1380" s="37"/>
      <c r="DV1380" s="37"/>
      <c r="DW1380" s="37"/>
      <c r="DX1380" s="37"/>
      <c r="DY1380" s="37"/>
      <c r="DZ1380" s="37"/>
      <c r="EA1380" s="37"/>
      <c r="EB1380" s="37"/>
      <c r="EC1380" s="37"/>
      <c r="ED1380" s="37"/>
      <c r="EE1380" s="37"/>
      <c r="EF1380" s="37"/>
      <c r="EG1380" s="37"/>
      <c r="EH1380" s="37"/>
      <c r="EI1380" s="37"/>
      <c r="EJ1380" s="37"/>
      <c r="EK1380" s="37"/>
      <c r="EL1380" s="37"/>
      <c r="EM1380" s="37"/>
      <c r="EN1380" s="37"/>
      <c r="EO1380" s="37"/>
      <c r="EP1380" s="37"/>
      <c r="EQ1380" s="37"/>
      <c r="ER1380" s="37"/>
      <c r="ES1380" s="37"/>
      <c r="ET1380" s="37"/>
      <c r="EU1380" s="37"/>
      <c r="EV1380" s="37"/>
      <c r="EW1380" s="37"/>
      <c r="EX1380" s="37"/>
      <c r="EY1380" s="37"/>
      <c r="EZ1380" s="37"/>
      <c r="FA1380" s="37"/>
      <c r="FB1380" s="37"/>
      <c r="FC1380" s="37"/>
      <c r="FD1380" s="37"/>
      <c r="FE1380" s="37"/>
      <c r="FF1380" s="37"/>
      <c r="FG1380" s="37"/>
      <c r="FH1380" s="37"/>
      <c r="FI1380" s="37"/>
      <c r="FJ1380" s="37"/>
      <c r="FK1380" s="37"/>
      <c r="FL1380" s="37"/>
      <c r="FM1380" s="37"/>
      <c r="FN1380" s="37"/>
      <c r="FO1380" s="37"/>
      <c r="FP1380" s="37"/>
      <c r="FQ1380" s="37"/>
      <c r="FR1380" s="37"/>
      <c r="FS1380" s="37"/>
      <c r="FT1380" s="37"/>
      <c r="FU1380" s="37"/>
      <c r="FV1380" s="37"/>
      <c r="FW1380" s="37"/>
      <c r="FX1380" s="37"/>
      <c r="FY1380" s="37"/>
      <c r="FZ1380" s="37"/>
      <c r="GA1380" s="37"/>
      <c r="GB1380" s="37"/>
      <c r="GC1380" s="37"/>
      <c r="GD1380" s="37"/>
      <c r="GE1380" s="37"/>
      <c r="GF1380" s="37"/>
      <c r="GG1380" s="37"/>
      <c r="GH1380" s="37"/>
      <c r="GI1380" s="37"/>
      <c r="GJ1380" s="37"/>
      <c r="GK1380" s="37"/>
      <c r="GL1380" s="37"/>
      <c r="GM1380" s="37"/>
      <c r="GN1380" s="37"/>
      <c r="GO1380" s="37"/>
      <c r="GP1380" s="37"/>
      <c r="GQ1380" s="37"/>
      <c r="GR1380" s="37"/>
      <c r="GS1380" s="37"/>
      <c r="GT1380" s="37"/>
      <c r="GU1380" s="37"/>
      <c r="GV1380" s="37"/>
      <c r="GW1380" s="37"/>
      <c r="GX1380" s="37"/>
      <c r="GY1380" s="37"/>
      <c r="GZ1380" s="37"/>
      <c r="HA1380" s="37"/>
    </row>
    <row r="1381" spans="1:209" s="39" customFormat="1" x14ac:dyDescent="0.25">
      <c r="A1381" s="50"/>
      <c r="B1381" s="124"/>
      <c r="C1381" s="125"/>
      <c r="D1381" s="20"/>
      <c r="E1381" s="20"/>
      <c r="F1381" s="20"/>
      <c r="G1381" s="37"/>
      <c r="H1381" s="37"/>
      <c r="I1381" s="37"/>
      <c r="J1381" s="37"/>
      <c r="K1381" s="37"/>
      <c r="L1381" s="37"/>
      <c r="M1381" s="37"/>
      <c r="N1381" s="37"/>
      <c r="O1381" s="37"/>
      <c r="P1381" s="37"/>
      <c r="Q1381" s="37"/>
      <c r="R1381" s="37"/>
      <c r="S1381" s="37"/>
      <c r="T1381" s="37"/>
      <c r="U1381" s="37"/>
      <c r="V1381" s="37"/>
      <c r="W1381" s="37"/>
      <c r="X1381" s="37"/>
      <c r="Y1381" s="37"/>
      <c r="Z1381" s="37"/>
      <c r="AA1381" s="37"/>
      <c r="AB1381" s="37"/>
      <c r="AC1381" s="37"/>
      <c r="AD1381" s="37"/>
      <c r="AE1381" s="37"/>
      <c r="AF1381" s="37"/>
      <c r="AG1381" s="37"/>
      <c r="AH1381" s="37"/>
      <c r="AI1381" s="37"/>
      <c r="AJ1381" s="37"/>
      <c r="AK1381" s="37"/>
      <c r="AL1381" s="37"/>
      <c r="AM1381" s="37"/>
      <c r="AN1381" s="37"/>
      <c r="AO1381" s="37"/>
      <c r="AP1381" s="37"/>
      <c r="AQ1381" s="37"/>
      <c r="AR1381" s="37"/>
      <c r="AS1381" s="37"/>
      <c r="AT1381" s="37"/>
      <c r="AU1381" s="37"/>
      <c r="AV1381" s="37"/>
      <c r="AW1381" s="37"/>
      <c r="AX1381" s="37"/>
      <c r="AY1381" s="37"/>
      <c r="AZ1381" s="37"/>
      <c r="BA1381" s="37"/>
      <c r="BB1381" s="37"/>
      <c r="BC1381" s="37"/>
      <c r="BD1381" s="37"/>
      <c r="BE1381" s="37"/>
      <c r="BF1381" s="37"/>
      <c r="BG1381" s="37"/>
      <c r="BH1381" s="37"/>
      <c r="BI1381" s="37"/>
      <c r="BJ1381" s="37"/>
      <c r="BK1381" s="37"/>
      <c r="BL1381" s="37"/>
      <c r="BM1381" s="37"/>
      <c r="BN1381" s="37"/>
      <c r="BO1381" s="37"/>
      <c r="BP1381" s="37"/>
      <c r="BQ1381" s="37"/>
      <c r="BR1381" s="37"/>
      <c r="BS1381" s="37"/>
      <c r="BT1381" s="37"/>
      <c r="BU1381" s="37"/>
      <c r="BV1381" s="37"/>
      <c r="BW1381" s="37"/>
      <c r="BX1381" s="37"/>
      <c r="BY1381" s="37"/>
      <c r="BZ1381" s="37"/>
      <c r="CA1381" s="37"/>
      <c r="CB1381" s="37"/>
      <c r="CC1381" s="37"/>
      <c r="CD1381" s="37"/>
      <c r="CE1381" s="37"/>
      <c r="CF1381" s="37"/>
      <c r="CG1381" s="37"/>
      <c r="CH1381" s="37"/>
      <c r="CI1381" s="37"/>
      <c r="CJ1381" s="37"/>
      <c r="CK1381" s="37"/>
      <c r="CL1381" s="37"/>
      <c r="CM1381" s="37"/>
      <c r="CN1381" s="37"/>
      <c r="CO1381" s="37"/>
      <c r="CP1381" s="37"/>
      <c r="CQ1381" s="37"/>
      <c r="CR1381" s="37"/>
      <c r="CS1381" s="37"/>
      <c r="CT1381" s="37"/>
      <c r="CU1381" s="37"/>
      <c r="CV1381" s="37"/>
      <c r="CW1381" s="37"/>
      <c r="CX1381" s="37"/>
      <c r="CY1381" s="37"/>
      <c r="CZ1381" s="37"/>
      <c r="DA1381" s="37"/>
      <c r="DB1381" s="37"/>
      <c r="DC1381" s="37"/>
      <c r="DD1381" s="37"/>
      <c r="DE1381" s="37"/>
      <c r="DF1381" s="37"/>
      <c r="DG1381" s="37"/>
      <c r="DH1381" s="37"/>
      <c r="DI1381" s="37"/>
      <c r="DJ1381" s="37"/>
      <c r="DK1381" s="37"/>
      <c r="DL1381" s="37"/>
      <c r="DM1381" s="37"/>
      <c r="DN1381" s="37"/>
      <c r="DO1381" s="37"/>
      <c r="DP1381" s="37"/>
      <c r="DQ1381" s="37"/>
      <c r="DR1381" s="37"/>
      <c r="DS1381" s="37"/>
      <c r="DT1381" s="37"/>
      <c r="DU1381" s="37"/>
      <c r="DV1381" s="37"/>
      <c r="DW1381" s="37"/>
      <c r="DX1381" s="37"/>
      <c r="DY1381" s="37"/>
      <c r="DZ1381" s="37"/>
      <c r="EA1381" s="37"/>
      <c r="EB1381" s="37"/>
      <c r="EC1381" s="37"/>
      <c r="ED1381" s="37"/>
      <c r="EE1381" s="37"/>
      <c r="EF1381" s="37"/>
      <c r="EG1381" s="37"/>
      <c r="EH1381" s="37"/>
      <c r="EI1381" s="37"/>
      <c r="EJ1381" s="37"/>
      <c r="EK1381" s="37"/>
      <c r="EL1381" s="37"/>
      <c r="EM1381" s="37"/>
      <c r="EN1381" s="37"/>
      <c r="EO1381" s="37"/>
      <c r="EP1381" s="37"/>
      <c r="EQ1381" s="37"/>
      <c r="ER1381" s="37"/>
      <c r="ES1381" s="37"/>
      <c r="ET1381" s="37"/>
      <c r="EU1381" s="37"/>
      <c r="EV1381" s="37"/>
      <c r="EW1381" s="37"/>
      <c r="EX1381" s="37"/>
      <c r="EY1381" s="37"/>
      <c r="EZ1381" s="37"/>
      <c r="FA1381" s="37"/>
      <c r="FB1381" s="37"/>
      <c r="FC1381" s="37"/>
      <c r="FD1381" s="37"/>
      <c r="FE1381" s="37"/>
      <c r="FF1381" s="37"/>
      <c r="FG1381" s="37"/>
      <c r="FH1381" s="37"/>
      <c r="FI1381" s="37"/>
      <c r="FJ1381" s="37"/>
      <c r="FK1381" s="37"/>
      <c r="FL1381" s="37"/>
      <c r="FM1381" s="37"/>
      <c r="FN1381" s="37"/>
      <c r="FO1381" s="37"/>
      <c r="FP1381" s="37"/>
      <c r="FQ1381" s="37"/>
      <c r="FR1381" s="37"/>
      <c r="FS1381" s="37"/>
      <c r="FT1381" s="37"/>
      <c r="FU1381" s="37"/>
      <c r="FV1381" s="37"/>
      <c r="FW1381" s="37"/>
      <c r="FX1381" s="37"/>
      <c r="FY1381" s="37"/>
      <c r="FZ1381" s="37"/>
      <c r="GA1381" s="37"/>
      <c r="GB1381" s="37"/>
      <c r="GC1381" s="37"/>
      <c r="GD1381" s="37"/>
      <c r="GE1381" s="37"/>
      <c r="GF1381" s="37"/>
      <c r="GG1381" s="37"/>
      <c r="GH1381" s="37"/>
      <c r="GI1381" s="37"/>
      <c r="GJ1381" s="37"/>
      <c r="GK1381" s="37"/>
      <c r="GL1381" s="37"/>
      <c r="GM1381" s="37"/>
      <c r="GN1381" s="37"/>
      <c r="GO1381" s="37"/>
      <c r="GP1381" s="37"/>
      <c r="GQ1381" s="37"/>
      <c r="GR1381" s="37"/>
      <c r="GS1381" s="37"/>
      <c r="GT1381" s="37"/>
      <c r="GU1381" s="37"/>
      <c r="GV1381" s="37"/>
      <c r="GW1381" s="37"/>
      <c r="GX1381" s="37"/>
      <c r="GY1381" s="37"/>
      <c r="GZ1381" s="37"/>
      <c r="HA1381" s="37"/>
    </row>
    <row r="1382" spans="1:209" s="39" customFormat="1" x14ac:dyDescent="0.25">
      <c r="A1382" s="50"/>
      <c r="B1382" s="124"/>
      <c r="C1382" s="125"/>
      <c r="D1382" s="20"/>
      <c r="E1382" s="20"/>
      <c r="F1382" s="20"/>
      <c r="G1382" s="37"/>
      <c r="H1382" s="37"/>
      <c r="I1382" s="37"/>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7"/>
      <c r="AF1382" s="37"/>
      <c r="AG1382" s="37"/>
      <c r="AH1382" s="37"/>
      <c r="AI1382" s="37"/>
      <c r="AJ1382" s="37"/>
      <c r="AK1382" s="37"/>
      <c r="AL1382" s="37"/>
      <c r="AM1382" s="37"/>
      <c r="AN1382" s="37"/>
      <c r="AO1382" s="37"/>
      <c r="AP1382" s="37"/>
      <c r="AQ1382" s="37"/>
      <c r="AR1382" s="37"/>
      <c r="AS1382" s="37"/>
      <c r="AT1382" s="37"/>
      <c r="AU1382" s="37"/>
      <c r="AV1382" s="37"/>
      <c r="AW1382" s="37"/>
      <c r="AX1382" s="37"/>
      <c r="AY1382" s="37"/>
      <c r="AZ1382" s="37"/>
      <c r="BA1382" s="37"/>
      <c r="BB1382" s="37"/>
      <c r="BC1382" s="37"/>
      <c r="BD1382" s="37"/>
      <c r="BE1382" s="37"/>
      <c r="BF1382" s="37"/>
      <c r="BG1382" s="37"/>
      <c r="BH1382" s="37"/>
      <c r="BI1382" s="37"/>
      <c r="BJ1382" s="37"/>
      <c r="BK1382" s="37"/>
      <c r="BL1382" s="37"/>
      <c r="BM1382" s="37"/>
      <c r="BN1382" s="37"/>
      <c r="BO1382" s="37"/>
      <c r="BP1382" s="37"/>
      <c r="BQ1382" s="37"/>
      <c r="BR1382" s="37"/>
      <c r="BS1382" s="37"/>
      <c r="BT1382" s="37"/>
      <c r="BU1382" s="37"/>
      <c r="BV1382" s="37"/>
      <c r="BW1382" s="37"/>
      <c r="BX1382" s="37"/>
      <c r="BY1382" s="37"/>
      <c r="BZ1382" s="37"/>
      <c r="CA1382" s="37"/>
      <c r="CB1382" s="37"/>
      <c r="CC1382" s="37"/>
      <c r="CD1382" s="37"/>
      <c r="CE1382" s="37"/>
      <c r="CF1382" s="37"/>
      <c r="CG1382" s="37"/>
      <c r="CH1382" s="37"/>
      <c r="CI1382" s="37"/>
      <c r="CJ1382" s="37"/>
      <c r="CK1382" s="37"/>
      <c r="CL1382" s="37"/>
      <c r="CM1382" s="37"/>
      <c r="CN1382" s="37"/>
      <c r="CO1382" s="37"/>
      <c r="CP1382" s="37"/>
      <c r="CQ1382" s="37"/>
      <c r="CR1382" s="37"/>
      <c r="CS1382" s="37"/>
      <c r="CT1382" s="37"/>
      <c r="CU1382" s="37"/>
      <c r="CV1382" s="37"/>
      <c r="CW1382" s="37"/>
      <c r="CX1382" s="37"/>
      <c r="CY1382" s="37"/>
      <c r="CZ1382" s="37"/>
      <c r="DA1382" s="37"/>
      <c r="DB1382" s="37"/>
      <c r="DC1382" s="37"/>
      <c r="DD1382" s="37"/>
      <c r="DE1382" s="37"/>
      <c r="DF1382" s="37"/>
      <c r="DG1382" s="37"/>
      <c r="DH1382" s="37"/>
      <c r="DI1382" s="37"/>
      <c r="DJ1382" s="37"/>
      <c r="DK1382" s="37"/>
      <c r="DL1382" s="37"/>
      <c r="DM1382" s="37"/>
      <c r="DN1382" s="37"/>
      <c r="DO1382" s="37"/>
      <c r="DP1382" s="37"/>
      <c r="DQ1382" s="37"/>
      <c r="DR1382" s="37"/>
      <c r="DS1382" s="37"/>
      <c r="DT1382" s="37"/>
      <c r="DU1382" s="37"/>
      <c r="DV1382" s="37"/>
      <c r="DW1382" s="37"/>
      <c r="DX1382" s="37"/>
      <c r="DY1382" s="37"/>
      <c r="DZ1382" s="37"/>
      <c r="EA1382" s="37"/>
      <c r="EB1382" s="37"/>
      <c r="EC1382" s="37"/>
      <c r="ED1382" s="37"/>
      <c r="EE1382" s="37"/>
      <c r="EF1382" s="37"/>
      <c r="EG1382" s="37"/>
      <c r="EH1382" s="37"/>
      <c r="EI1382" s="37"/>
      <c r="EJ1382" s="37"/>
      <c r="EK1382" s="37"/>
      <c r="EL1382" s="37"/>
      <c r="EM1382" s="37"/>
      <c r="EN1382" s="37"/>
      <c r="EO1382" s="37"/>
      <c r="EP1382" s="37"/>
      <c r="EQ1382" s="37"/>
      <c r="ER1382" s="37"/>
      <c r="ES1382" s="37"/>
      <c r="ET1382" s="37"/>
      <c r="EU1382" s="37"/>
      <c r="EV1382" s="37"/>
      <c r="EW1382" s="37"/>
      <c r="EX1382" s="37"/>
      <c r="EY1382" s="37"/>
      <c r="EZ1382" s="37"/>
      <c r="FA1382" s="37"/>
      <c r="FB1382" s="37"/>
      <c r="FC1382" s="37"/>
      <c r="FD1382" s="37"/>
      <c r="FE1382" s="37"/>
      <c r="FF1382" s="37"/>
      <c r="FG1382" s="37"/>
      <c r="FH1382" s="37"/>
      <c r="FI1382" s="37"/>
      <c r="FJ1382" s="37"/>
      <c r="FK1382" s="37"/>
      <c r="FL1382" s="37"/>
      <c r="FM1382" s="37"/>
      <c r="FN1382" s="37"/>
      <c r="FO1382" s="37"/>
      <c r="FP1382" s="37"/>
      <c r="FQ1382" s="37"/>
      <c r="FR1382" s="37"/>
      <c r="FS1382" s="37"/>
      <c r="FT1382" s="37"/>
      <c r="FU1382" s="37"/>
      <c r="FV1382" s="37"/>
      <c r="FW1382" s="37"/>
      <c r="FX1382" s="37"/>
      <c r="FY1382" s="37"/>
      <c r="FZ1382" s="37"/>
      <c r="GA1382" s="37"/>
      <c r="GB1382" s="37"/>
      <c r="GC1382" s="37"/>
      <c r="GD1382" s="37"/>
      <c r="GE1382" s="37"/>
      <c r="GF1382" s="37"/>
      <c r="GG1382" s="37"/>
      <c r="GH1382" s="37"/>
      <c r="GI1382" s="37"/>
      <c r="GJ1382" s="37"/>
      <c r="GK1382" s="37"/>
      <c r="GL1382" s="37"/>
      <c r="GM1382" s="37"/>
      <c r="GN1382" s="37"/>
      <c r="GO1382" s="37"/>
      <c r="GP1382" s="37"/>
      <c r="GQ1382" s="37"/>
      <c r="GR1382" s="37"/>
      <c r="GS1382" s="37"/>
      <c r="GT1382" s="37"/>
      <c r="GU1382" s="37"/>
      <c r="GV1382" s="37"/>
      <c r="GW1382" s="37"/>
      <c r="GX1382" s="37"/>
      <c r="GY1382" s="37"/>
      <c r="GZ1382" s="37"/>
      <c r="HA1382" s="37"/>
    </row>
    <row r="1383" spans="1:209" s="39" customFormat="1" x14ac:dyDescent="0.25">
      <c r="A1383" s="50"/>
      <c r="B1383" s="124"/>
      <c r="C1383" s="125"/>
      <c r="D1383" s="20"/>
      <c r="E1383" s="20"/>
      <c r="F1383" s="20"/>
      <c r="G1383" s="37"/>
      <c r="H1383" s="37"/>
      <c r="I1383" s="37"/>
      <c r="J1383" s="37"/>
      <c r="K1383" s="37"/>
      <c r="L1383" s="37"/>
      <c r="M1383" s="37"/>
      <c r="N1383" s="37"/>
      <c r="O1383" s="37"/>
      <c r="P1383" s="37"/>
      <c r="Q1383" s="37"/>
      <c r="R1383" s="37"/>
      <c r="S1383" s="37"/>
      <c r="T1383" s="37"/>
      <c r="U1383" s="37"/>
      <c r="V1383" s="37"/>
      <c r="W1383" s="37"/>
      <c r="X1383" s="37"/>
      <c r="Y1383" s="37"/>
      <c r="Z1383" s="37"/>
      <c r="AA1383" s="37"/>
      <c r="AB1383" s="37"/>
      <c r="AC1383" s="37"/>
      <c r="AD1383" s="37"/>
      <c r="AE1383" s="37"/>
      <c r="AF1383" s="37"/>
      <c r="AG1383" s="37"/>
      <c r="AH1383" s="37"/>
      <c r="AI1383" s="37"/>
      <c r="AJ1383" s="37"/>
      <c r="AK1383" s="37"/>
      <c r="AL1383" s="37"/>
      <c r="AM1383" s="37"/>
      <c r="AN1383" s="37"/>
      <c r="AO1383" s="37"/>
      <c r="AP1383" s="37"/>
      <c r="AQ1383" s="37"/>
      <c r="AR1383" s="37"/>
      <c r="AS1383" s="37"/>
      <c r="AT1383" s="37"/>
      <c r="AU1383" s="37"/>
      <c r="AV1383" s="37"/>
      <c r="AW1383" s="37"/>
      <c r="AX1383" s="37"/>
      <c r="AY1383" s="37"/>
      <c r="AZ1383" s="37"/>
      <c r="BA1383" s="37"/>
      <c r="BB1383" s="37"/>
      <c r="BC1383" s="37"/>
      <c r="BD1383" s="37"/>
      <c r="BE1383" s="37"/>
      <c r="BF1383" s="37"/>
      <c r="BG1383" s="37"/>
      <c r="BH1383" s="37"/>
      <c r="BI1383" s="37"/>
      <c r="BJ1383" s="37"/>
      <c r="BK1383" s="37"/>
      <c r="BL1383" s="37"/>
      <c r="BM1383" s="37"/>
      <c r="BN1383" s="37"/>
      <c r="BO1383" s="37"/>
      <c r="BP1383" s="37"/>
      <c r="BQ1383" s="37"/>
      <c r="BR1383" s="37"/>
      <c r="BS1383" s="37"/>
      <c r="BT1383" s="37"/>
      <c r="BU1383" s="37"/>
      <c r="BV1383" s="37"/>
      <c r="BW1383" s="37"/>
      <c r="BX1383" s="37"/>
      <c r="BY1383" s="37"/>
      <c r="BZ1383" s="37"/>
      <c r="CA1383" s="37"/>
      <c r="CB1383" s="37"/>
      <c r="CC1383" s="37"/>
      <c r="CD1383" s="37"/>
      <c r="CE1383" s="37"/>
      <c r="CF1383" s="37"/>
      <c r="CG1383" s="37"/>
      <c r="CH1383" s="37"/>
      <c r="CI1383" s="37"/>
      <c r="CJ1383" s="37"/>
      <c r="CK1383" s="37"/>
      <c r="CL1383" s="37"/>
      <c r="CM1383" s="37"/>
      <c r="CN1383" s="37"/>
      <c r="CO1383" s="37"/>
      <c r="CP1383" s="37"/>
      <c r="CQ1383" s="37"/>
      <c r="CR1383" s="37"/>
      <c r="CS1383" s="37"/>
      <c r="CT1383" s="37"/>
      <c r="CU1383" s="37"/>
      <c r="CV1383" s="37"/>
      <c r="CW1383" s="37"/>
      <c r="CX1383" s="37"/>
      <c r="CY1383" s="37"/>
      <c r="CZ1383" s="37"/>
      <c r="DA1383" s="37"/>
      <c r="DB1383" s="37"/>
      <c r="DC1383" s="37"/>
      <c r="DD1383" s="37"/>
      <c r="DE1383" s="37"/>
      <c r="DF1383" s="37"/>
      <c r="DG1383" s="37"/>
      <c r="DH1383" s="37"/>
      <c r="DI1383" s="37"/>
      <c r="DJ1383" s="37"/>
      <c r="DK1383" s="37"/>
      <c r="DL1383" s="37"/>
      <c r="DM1383" s="37"/>
      <c r="DN1383" s="37"/>
      <c r="DO1383" s="37"/>
      <c r="DP1383" s="37"/>
      <c r="DQ1383" s="37"/>
      <c r="DR1383" s="37"/>
      <c r="DS1383" s="37"/>
      <c r="DT1383" s="37"/>
      <c r="DU1383" s="37"/>
      <c r="DV1383" s="37"/>
      <c r="DW1383" s="37"/>
      <c r="DX1383" s="37"/>
      <c r="DY1383" s="37"/>
      <c r="DZ1383" s="37"/>
      <c r="EA1383" s="37"/>
      <c r="EB1383" s="37"/>
      <c r="EC1383" s="37"/>
      <c r="ED1383" s="37"/>
      <c r="EE1383" s="37"/>
      <c r="EF1383" s="37"/>
      <c r="EG1383" s="37"/>
      <c r="EH1383" s="37"/>
      <c r="EI1383" s="37"/>
      <c r="EJ1383" s="37"/>
      <c r="EK1383" s="37"/>
      <c r="EL1383" s="37"/>
      <c r="EM1383" s="37"/>
      <c r="EN1383" s="37"/>
      <c r="EO1383" s="37"/>
      <c r="EP1383" s="37"/>
      <c r="EQ1383" s="37"/>
      <c r="ER1383" s="37"/>
      <c r="ES1383" s="37"/>
      <c r="ET1383" s="37"/>
      <c r="EU1383" s="37"/>
      <c r="EV1383" s="37"/>
      <c r="EW1383" s="37"/>
      <c r="EX1383" s="37"/>
      <c r="EY1383" s="37"/>
      <c r="EZ1383" s="37"/>
      <c r="FA1383" s="37"/>
      <c r="FB1383" s="37"/>
      <c r="FC1383" s="37"/>
      <c r="FD1383" s="37"/>
      <c r="FE1383" s="37"/>
      <c r="FF1383" s="37"/>
      <c r="FG1383" s="37"/>
      <c r="FH1383" s="37"/>
      <c r="FI1383" s="37"/>
      <c r="FJ1383" s="37"/>
      <c r="FK1383" s="37"/>
      <c r="FL1383" s="37"/>
      <c r="FM1383" s="37"/>
      <c r="FN1383" s="37"/>
      <c r="FO1383" s="37"/>
      <c r="FP1383" s="37"/>
      <c r="FQ1383" s="37"/>
      <c r="FR1383" s="37"/>
      <c r="FS1383" s="37"/>
      <c r="FT1383" s="37"/>
      <c r="FU1383" s="37"/>
      <c r="FV1383" s="37"/>
      <c r="FW1383" s="37"/>
      <c r="FX1383" s="37"/>
      <c r="FY1383" s="37"/>
      <c r="FZ1383" s="37"/>
      <c r="GA1383" s="37"/>
      <c r="GB1383" s="37"/>
      <c r="GC1383" s="37"/>
      <c r="GD1383" s="37"/>
      <c r="GE1383" s="37"/>
      <c r="GF1383" s="37"/>
      <c r="GG1383" s="37"/>
      <c r="GH1383" s="37"/>
      <c r="GI1383" s="37"/>
      <c r="GJ1383" s="37"/>
      <c r="GK1383" s="37"/>
      <c r="GL1383" s="37"/>
      <c r="GM1383" s="37"/>
      <c r="GN1383" s="37"/>
      <c r="GO1383" s="37"/>
      <c r="GP1383" s="37"/>
      <c r="GQ1383" s="37"/>
      <c r="GR1383" s="37"/>
      <c r="GS1383" s="37"/>
      <c r="GT1383" s="37"/>
      <c r="GU1383" s="37"/>
      <c r="GV1383" s="37"/>
      <c r="GW1383" s="37"/>
      <c r="GX1383" s="37"/>
      <c r="GY1383" s="37"/>
      <c r="GZ1383" s="37"/>
      <c r="HA1383" s="37"/>
    </row>
    <row r="1384" spans="1:209" s="39" customFormat="1" x14ac:dyDescent="0.25">
      <c r="A1384" s="50"/>
      <c r="B1384" s="124"/>
      <c r="C1384" s="125"/>
      <c r="D1384" s="20"/>
      <c r="E1384" s="20"/>
      <c r="F1384" s="20"/>
      <c r="G1384" s="37"/>
      <c r="H1384" s="37"/>
      <c r="I1384" s="37"/>
      <c r="J1384" s="37"/>
      <c r="K1384" s="37"/>
      <c r="L1384" s="37"/>
      <c r="M1384" s="37"/>
      <c r="N1384" s="37"/>
      <c r="O1384" s="37"/>
      <c r="P1384" s="37"/>
      <c r="Q1384" s="37"/>
      <c r="R1384" s="37"/>
      <c r="S1384" s="37"/>
      <c r="T1384" s="37"/>
      <c r="U1384" s="37"/>
      <c r="V1384" s="37"/>
      <c r="W1384" s="37"/>
      <c r="X1384" s="37"/>
      <c r="Y1384" s="37"/>
      <c r="Z1384" s="37"/>
      <c r="AA1384" s="37"/>
      <c r="AB1384" s="37"/>
      <c r="AC1384" s="37"/>
      <c r="AD1384" s="37"/>
      <c r="AE1384" s="37"/>
      <c r="AF1384" s="37"/>
      <c r="AG1384" s="37"/>
      <c r="AH1384" s="37"/>
      <c r="AI1384" s="37"/>
      <c r="AJ1384" s="37"/>
      <c r="AK1384" s="37"/>
      <c r="AL1384" s="37"/>
      <c r="AM1384" s="37"/>
      <c r="AN1384" s="37"/>
      <c r="AO1384" s="37"/>
      <c r="AP1384" s="37"/>
      <c r="AQ1384" s="37"/>
      <c r="AR1384" s="37"/>
      <c r="AS1384" s="37"/>
      <c r="AT1384" s="37"/>
      <c r="AU1384" s="37"/>
      <c r="AV1384" s="37"/>
      <c r="AW1384" s="37"/>
      <c r="AX1384" s="37"/>
      <c r="AY1384" s="37"/>
      <c r="AZ1384" s="37"/>
      <c r="BA1384" s="37"/>
      <c r="BB1384" s="37"/>
      <c r="BC1384" s="37"/>
      <c r="BD1384" s="37"/>
      <c r="BE1384" s="37"/>
      <c r="BF1384" s="37"/>
      <c r="BG1384" s="37"/>
      <c r="BH1384" s="37"/>
      <c r="BI1384" s="37"/>
      <c r="BJ1384" s="37"/>
      <c r="BK1384" s="37"/>
      <c r="BL1384" s="37"/>
      <c r="BM1384" s="37"/>
      <c r="BN1384" s="37"/>
      <c r="BO1384" s="37"/>
      <c r="BP1384" s="37"/>
      <c r="BQ1384" s="37"/>
      <c r="BR1384" s="37"/>
      <c r="BS1384" s="37"/>
      <c r="BT1384" s="37"/>
      <c r="BU1384" s="37"/>
      <c r="BV1384" s="37"/>
      <c r="BW1384" s="37"/>
      <c r="BX1384" s="37"/>
      <c r="BY1384" s="37"/>
      <c r="BZ1384" s="37"/>
      <c r="CA1384" s="37"/>
      <c r="CB1384" s="37"/>
      <c r="CC1384" s="37"/>
      <c r="CD1384" s="37"/>
      <c r="CE1384" s="37"/>
      <c r="CF1384" s="37"/>
      <c r="CG1384" s="37"/>
      <c r="CH1384" s="37"/>
      <c r="CI1384" s="37"/>
      <c r="CJ1384" s="37"/>
      <c r="CK1384" s="37"/>
      <c r="CL1384" s="37"/>
      <c r="CM1384" s="37"/>
      <c r="CN1384" s="37"/>
      <c r="CO1384" s="37"/>
      <c r="CP1384" s="37"/>
      <c r="CQ1384" s="37"/>
      <c r="CR1384" s="37"/>
      <c r="CS1384" s="37"/>
      <c r="CT1384" s="37"/>
      <c r="CU1384" s="37"/>
      <c r="CV1384" s="37"/>
      <c r="CW1384" s="37"/>
      <c r="CX1384" s="37"/>
      <c r="CY1384" s="37"/>
      <c r="CZ1384" s="37"/>
      <c r="DA1384" s="37"/>
      <c r="DB1384" s="37"/>
      <c r="DC1384" s="37"/>
      <c r="DD1384" s="37"/>
      <c r="DE1384" s="37"/>
      <c r="DF1384" s="37"/>
      <c r="DG1384" s="37"/>
      <c r="DH1384" s="37"/>
      <c r="DI1384" s="37"/>
      <c r="DJ1384" s="37"/>
      <c r="DK1384" s="37"/>
      <c r="DL1384" s="37"/>
      <c r="DM1384" s="37"/>
      <c r="DN1384" s="37"/>
      <c r="DO1384" s="37"/>
      <c r="DP1384" s="37"/>
      <c r="DQ1384" s="37"/>
      <c r="DR1384" s="37"/>
      <c r="DS1384" s="37"/>
      <c r="DT1384" s="37"/>
      <c r="DU1384" s="37"/>
      <c r="DV1384" s="37"/>
      <c r="DW1384" s="37"/>
      <c r="DX1384" s="37"/>
      <c r="DY1384" s="37"/>
      <c r="DZ1384" s="37"/>
      <c r="EA1384" s="37"/>
      <c r="EB1384" s="37"/>
      <c r="EC1384" s="37"/>
      <c r="ED1384" s="37"/>
      <c r="EE1384" s="37"/>
      <c r="EF1384" s="37"/>
      <c r="EG1384" s="37"/>
      <c r="EH1384" s="37"/>
      <c r="EI1384" s="37"/>
      <c r="EJ1384" s="37"/>
      <c r="EK1384" s="37"/>
      <c r="EL1384" s="37"/>
      <c r="EM1384" s="37"/>
      <c r="EN1384" s="37"/>
      <c r="EO1384" s="37"/>
      <c r="EP1384" s="37"/>
      <c r="EQ1384" s="37"/>
      <c r="ER1384" s="37"/>
      <c r="ES1384" s="37"/>
      <c r="ET1384" s="37"/>
      <c r="EU1384" s="37"/>
      <c r="EV1384" s="37"/>
      <c r="EW1384" s="37"/>
      <c r="EX1384" s="37"/>
      <c r="EY1384" s="37"/>
      <c r="EZ1384" s="37"/>
      <c r="FA1384" s="37"/>
      <c r="FB1384" s="37"/>
      <c r="FC1384" s="37"/>
      <c r="FD1384" s="37"/>
      <c r="FE1384" s="37"/>
      <c r="FF1384" s="37"/>
      <c r="FG1384" s="37"/>
      <c r="FH1384" s="37"/>
      <c r="FI1384" s="37"/>
      <c r="FJ1384" s="37"/>
      <c r="FK1384" s="37"/>
      <c r="FL1384" s="37"/>
      <c r="FM1384" s="37"/>
      <c r="FN1384" s="37"/>
      <c r="FO1384" s="37"/>
      <c r="FP1384" s="37"/>
      <c r="FQ1384" s="37"/>
      <c r="FR1384" s="37"/>
      <c r="FS1384" s="37"/>
      <c r="FT1384" s="37"/>
      <c r="FU1384" s="37"/>
      <c r="FV1384" s="37"/>
      <c r="FW1384" s="37"/>
      <c r="FX1384" s="37"/>
      <c r="FY1384" s="37"/>
      <c r="FZ1384" s="37"/>
      <c r="GA1384" s="37"/>
      <c r="GB1384" s="37"/>
      <c r="GC1384" s="37"/>
      <c r="GD1384" s="37"/>
      <c r="GE1384" s="37"/>
      <c r="GF1384" s="37"/>
      <c r="GG1384" s="37"/>
      <c r="GH1384" s="37"/>
      <c r="GI1384" s="37"/>
      <c r="GJ1384" s="37"/>
      <c r="GK1384" s="37"/>
      <c r="GL1384" s="37"/>
      <c r="GM1384" s="37"/>
      <c r="GN1384" s="37"/>
      <c r="GO1384" s="37"/>
      <c r="GP1384" s="37"/>
      <c r="GQ1384" s="37"/>
      <c r="GR1384" s="37"/>
      <c r="GS1384" s="37"/>
      <c r="GT1384" s="37"/>
      <c r="GU1384" s="37"/>
      <c r="GV1384" s="37"/>
      <c r="GW1384" s="37"/>
      <c r="GX1384" s="37"/>
      <c r="GY1384" s="37"/>
      <c r="GZ1384" s="37"/>
      <c r="HA1384" s="37"/>
    </row>
    <row r="1385" spans="1:209" s="39" customFormat="1" x14ac:dyDescent="0.25">
      <c r="A1385" s="50"/>
      <c r="B1385" s="124"/>
      <c r="C1385" s="125"/>
      <c r="D1385" s="20"/>
      <c r="E1385" s="20"/>
      <c r="F1385" s="20"/>
      <c r="G1385" s="37"/>
      <c r="H1385" s="37"/>
      <c r="I1385" s="37"/>
      <c r="J1385" s="37"/>
      <c r="K1385" s="37"/>
      <c r="L1385" s="37"/>
      <c r="M1385" s="37"/>
      <c r="N1385" s="37"/>
      <c r="O1385" s="37"/>
      <c r="P1385" s="37"/>
      <c r="Q1385" s="37"/>
      <c r="R1385" s="37"/>
      <c r="S1385" s="37"/>
      <c r="T1385" s="37"/>
      <c r="U1385" s="37"/>
      <c r="V1385" s="37"/>
      <c r="W1385" s="37"/>
      <c r="X1385" s="37"/>
      <c r="Y1385" s="37"/>
      <c r="Z1385" s="37"/>
      <c r="AA1385" s="37"/>
      <c r="AB1385" s="37"/>
      <c r="AC1385" s="37"/>
      <c r="AD1385" s="37"/>
      <c r="AE1385" s="37"/>
      <c r="AF1385" s="37"/>
      <c r="AG1385" s="37"/>
      <c r="AH1385" s="37"/>
      <c r="AI1385" s="37"/>
      <c r="AJ1385" s="37"/>
      <c r="AK1385" s="37"/>
      <c r="AL1385" s="37"/>
      <c r="AM1385" s="37"/>
      <c r="AN1385" s="37"/>
      <c r="AO1385" s="37"/>
      <c r="AP1385" s="37"/>
      <c r="AQ1385" s="37"/>
      <c r="AR1385" s="37"/>
      <c r="AS1385" s="37"/>
      <c r="AT1385" s="37"/>
      <c r="AU1385" s="37"/>
      <c r="AV1385" s="37"/>
      <c r="AW1385" s="37"/>
      <c r="AX1385" s="37"/>
      <c r="AY1385" s="37"/>
      <c r="AZ1385" s="37"/>
      <c r="BA1385" s="37"/>
      <c r="BB1385" s="37"/>
      <c r="BC1385" s="37"/>
      <c r="BD1385" s="37"/>
      <c r="BE1385" s="37"/>
      <c r="BF1385" s="37"/>
      <c r="BG1385" s="37"/>
      <c r="BH1385" s="37"/>
      <c r="BI1385" s="37"/>
      <c r="BJ1385" s="37"/>
      <c r="BK1385" s="37"/>
      <c r="BL1385" s="37"/>
      <c r="BM1385" s="37"/>
      <c r="BN1385" s="37"/>
      <c r="BO1385" s="37"/>
      <c r="BP1385" s="37"/>
      <c r="BQ1385" s="37"/>
      <c r="BR1385" s="37"/>
      <c r="BS1385" s="37"/>
      <c r="BT1385" s="37"/>
      <c r="BU1385" s="37"/>
      <c r="BV1385" s="37"/>
      <c r="BW1385" s="37"/>
      <c r="BX1385" s="37"/>
      <c r="BY1385" s="37"/>
      <c r="BZ1385" s="37"/>
      <c r="CA1385" s="37"/>
      <c r="CB1385" s="37"/>
      <c r="CC1385" s="37"/>
      <c r="CD1385" s="37"/>
      <c r="CE1385" s="37"/>
      <c r="CF1385" s="37"/>
      <c r="CG1385" s="37"/>
      <c r="CH1385" s="37"/>
      <c r="CI1385" s="37"/>
      <c r="CJ1385" s="37"/>
      <c r="CK1385" s="37"/>
      <c r="CL1385" s="37"/>
      <c r="CM1385" s="37"/>
      <c r="CN1385" s="37"/>
      <c r="CO1385" s="37"/>
      <c r="CP1385" s="37"/>
      <c r="CQ1385" s="37"/>
      <c r="CR1385" s="37"/>
      <c r="CS1385" s="37"/>
      <c r="CT1385" s="37"/>
      <c r="CU1385" s="37"/>
      <c r="CV1385" s="37"/>
      <c r="CW1385" s="37"/>
      <c r="CX1385" s="37"/>
      <c r="CY1385" s="37"/>
      <c r="CZ1385" s="37"/>
      <c r="DA1385" s="37"/>
      <c r="DB1385" s="37"/>
      <c r="DC1385" s="37"/>
      <c r="DD1385" s="37"/>
      <c r="DE1385" s="37"/>
      <c r="DF1385" s="37"/>
      <c r="DG1385" s="37"/>
      <c r="DH1385" s="37"/>
      <c r="DI1385" s="37"/>
      <c r="DJ1385" s="37"/>
      <c r="DK1385" s="37"/>
      <c r="DL1385" s="37"/>
      <c r="DM1385" s="37"/>
      <c r="DN1385" s="37"/>
      <c r="DO1385" s="37"/>
      <c r="DP1385" s="37"/>
      <c r="DQ1385" s="37"/>
      <c r="DR1385" s="37"/>
      <c r="DS1385" s="37"/>
      <c r="DT1385" s="37"/>
      <c r="DU1385" s="37"/>
      <c r="DV1385" s="37"/>
      <c r="DW1385" s="37"/>
      <c r="DX1385" s="37"/>
      <c r="DY1385" s="37"/>
      <c r="DZ1385" s="37"/>
      <c r="EA1385" s="37"/>
      <c r="EB1385" s="37"/>
      <c r="EC1385" s="37"/>
      <c r="ED1385" s="37"/>
      <c r="EE1385" s="37"/>
      <c r="EF1385" s="37"/>
      <c r="EG1385" s="37"/>
      <c r="EH1385" s="37"/>
      <c r="EI1385" s="37"/>
      <c r="EJ1385" s="37"/>
      <c r="EK1385" s="37"/>
      <c r="EL1385" s="37"/>
      <c r="EM1385" s="37"/>
      <c r="EN1385" s="37"/>
      <c r="EO1385" s="37"/>
      <c r="EP1385" s="37"/>
      <c r="EQ1385" s="37"/>
      <c r="ER1385" s="37"/>
      <c r="ES1385" s="37"/>
      <c r="ET1385" s="37"/>
      <c r="EU1385" s="37"/>
      <c r="EV1385" s="37"/>
      <c r="EW1385" s="37"/>
      <c r="EX1385" s="37"/>
      <c r="EY1385" s="37"/>
      <c r="EZ1385" s="37"/>
      <c r="FA1385" s="37"/>
      <c r="FB1385" s="37"/>
      <c r="FC1385" s="37"/>
      <c r="FD1385" s="37"/>
      <c r="FE1385" s="37"/>
      <c r="FF1385" s="37"/>
      <c r="FG1385" s="37"/>
      <c r="FH1385" s="37"/>
      <c r="FI1385" s="37"/>
      <c r="FJ1385" s="37"/>
      <c r="FK1385" s="37"/>
      <c r="FL1385" s="37"/>
      <c r="FM1385" s="37"/>
      <c r="FN1385" s="37"/>
      <c r="FO1385" s="37"/>
      <c r="FP1385" s="37"/>
      <c r="FQ1385" s="37"/>
      <c r="FR1385" s="37"/>
      <c r="FS1385" s="37"/>
      <c r="FT1385" s="37"/>
      <c r="FU1385" s="37"/>
      <c r="FV1385" s="37"/>
      <c r="FW1385" s="37"/>
      <c r="FX1385" s="37"/>
      <c r="FY1385" s="37"/>
      <c r="FZ1385" s="37"/>
      <c r="GA1385" s="37"/>
      <c r="GB1385" s="37"/>
      <c r="GC1385" s="37"/>
      <c r="GD1385" s="37"/>
      <c r="GE1385" s="37"/>
      <c r="GF1385" s="37"/>
      <c r="GG1385" s="37"/>
      <c r="GH1385" s="37"/>
      <c r="GI1385" s="37"/>
      <c r="GJ1385" s="37"/>
      <c r="GK1385" s="37"/>
      <c r="GL1385" s="37"/>
      <c r="GM1385" s="37"/>
      <c r="GN1385" s="37"/>
      <c r="GO1385" s="37"/>
      <c r="GP1385" s="37"/>
      <c r="GQ1385" s="37"/>
      <c r="GR1385" s="37"/>
      <c r="GS1385" s="37"/>
      <c r="GT1385" s="37"/>
      <c r="GU1385" s="37"/>
      <c r="GV1385" s="37"/>
      <c r="GW1385" s="37"/>
      <c r="GX1385" s="37"/>
      <c r="GY1385" s="37"/>
      <c r="GZ1385" s="37"/>
      <c r="HA1385" s="37"/>
    </row>
    <row r="1386" spans="1:209" s="39" customFormat="1" x14ac:dyDescent="0.25">
      <c r="A1386" s="50"/>
      <c r="B1386" s="124"/>
      <c r="C1386" s="125"/>
      <c r="D1386" s="20"/>
      <c r="E1386" s="20"/>
      <c r="F1386" s="20"/>
      <c r="G1386" s="37"/>
      <c r="H1386" s="37"/>
      <c r="I1386" s="37"/>
      <c r="J1386" s="37"/>
      <c r="K1386" s="37"/>
      <c r="L1386" s="37"/>
      <c r="M1386" s="37"/>
      <c r="N1386" s="37"/>
      <c r="O1386" s="37"/>
      <c r="P1386" s="37"/>
      <c r="Q1386" s="37"/>
      <c r="R1386" s="37"/>
      <c r="S1386" s="37"/>
      <c r="T1386" s="37"/>
      <c r="U1386" s="37"/>
      <c r="V1386" s="37"/>
      <c r="W1386" s="37"/>
      <c r="X1386" s="37"/>
      <c r="Y1386" s="37"/>
      <c r="Z1386" s="37"/>
      <c r="AA1386" s="37"/>
      <c r="AB1386" s="37"/>
      <c r="AC1386" s="37"/>
      <c r="AD1386" s="37"/>
      <c r="AE1386" s="37"/>
      <c r="AF1386" s="37"/>
      <c r="AG1386" s="37"/>
      <c r="AH1386" s="37"/>
      <c r="AI1386" s="37"/>
      <c r="AJ1386" s="37"/>
      <c r="AK1386" s="37"/>
      <c r="AL1386" s="37"/>
      <c r="AM1386" s="37"/>
      <c r="AN1386" s="37"/>
      <c r="AO1386" s="37"/>
      <c r="AP1386" s="37"/>
      <c r="AQ1386" s="37"/>
      <c r="AR1386" s="37"/>
      <c r="AS1386" s="37"/>
      <c r="AT1386" s="37"/>
      <c r="AU1386" s="37"/>
      <c r="AV1386" s="37"/>
      <c r="AW1386" s="37"/>
      <c r="AX1386" s="37"/>
      <c r="AY1386" s="37"/>
      <c r="AZ1386" s="37"/>
      <c r="BA1386" s="37"/>
      <c r="BB1386" s="37"/>
      <c r="BC1386" s="37"/>
      <c r="BD1386" s="37"/>
      <c r="BE1386" s="37"/>
      <c r="BF1386" s="37"/>
      <c r="BG1386" s="37"/>
      <c r="BH1386" s="37"/>
      <c r="BI1386" s="37"/>
      <c r="BJ1386" s="37"/>
      <c r="BK1386" s="37"/>
      <c r="BL1386" s="37"/>
      <c r="BM1386" s="37"/>
      <c r="BN1386" s="37"/>
      <c r="BO1386" s="37"/>
      <c r="BP1386" s="37"/>
      <c r="BQ1386" s="37"/>
      <c r="BR1386" s="37"/>
      <c r="BS1386" s="37"/>
      <c r="BT1386" s="37"/>
      <c r="BU1386" s="37"/>
      <c r="BV1386" s="37"/>
      <c r="BW1386" s="37"/>
      <c r="BX1386" s="37"/>
      <c r="BY1386" s="37"/>
      <c r="BZ1386" s="37"/>
      <c r="CA1386" s="37"/>
      <c r="CB1386" s="37"/>
      <c r="CC1386" s="37"/>
      <c r="CD1386" s="37"/>
      <c r="CE1386" s="37"/>
      <c r="CF1386" s="37"/>
      <c r="CG1386" s="37"/>
      <c r="CH1386" s="37"/>
      <c r="CI1386" s="37"/>
      <c r="CJ1386" s="37"/>
      <c r="CK1386" s="37"/>
      <c r="CL1386" s="37"/>
      <c r="CM1386" s="37"/>
      <c r="CN1386" s="37"/>
      <c r="CO1386" s="37"/>
      <c r="CP1386" s="37"/>
      <c r="CQ1386" s="37"/>
      <c r="CR1386" s="37"/>
      <c r="CS1386" s="37"/>
      <c r="CT1386" s="37"/>
      <c r="CU1386" s="37"/>
      <c r="CV1386" s="37"/>
      <c r="CW1386" s="37"/>
      <c r="CX1386" s="37"/>
      <c r="CY1386" s="37"/>
      <c r="CZ1386" s="37"/>
      <c r="DA1386" s="37"/>
      <c r="DB1386" s="37"/>
      <c r="DC1386" s="37"/>
      <c r="DD1386" s="37"/>
      <c r="DE1386" s="37"/>
      <c r="DF1386" s="37"/>
      <c r="DG1386" s="37"/>
      <c r="DH1386" s="37"/>
      <c r="DI1386" s="37"/>
      <c r="DJ1386" s="37"/>
      <c r="DK1386" s="37"/>
      <c r="DL1386" s="37"/>
      <c r="DM1386" s="37"/>
      <c r="DN1386" s="37"/>
      <c r="DO1386" s="37"/>
      <c r="DP1386" s="37"/>
      <c r="DQ1386" s="37"/>
      <c r="DR1386" s="37"/>
      <c r="DS1386" s="37"/>
      <c r="DT1386" s="37"/>
      <c r="DU1386" s="37"/>
      <c r="DV1386" s="37"/>
      <c r="DW1386" s="37"/>
      <c r="DX1386" s="37"/>
      <c r="DY1386" s="37"/>
      <c r="DZ1386" s="37"/>
      <c r="EA1386" s="37"/>
      <c r="EB1386" s="37"/>
      <c r="EC1386" s="37"/>
      <c r="ED1386" s="37"/>
      <c r="EE1386" s="37"/>
      <c r="EF1386" s="37"/>
      <c r="EG1386" s="37"/>
      <c r="EH1386" s="37"/>
      <c r="EI1386" s="37"/>
      <c r="EJ1386" s="37"/>
      <c r="EK1386" s="37"/>
      <c r="EL1386" s="37"/>
      <c r="EM1386" s="37"/>
      <c r="EN1386" s="37"/>
      <c r="EO1386" s="37"/>
      <c r="EP1386" s="37"/>
      <c r="EQ1386" s="37"/>
      <c r="ER1386" s="37"/>
      <c r="ES1386" s="37"/>
      <c r="ET1386" s="37"/>
      <c r="EU1386" s="37"/>
      <c r="EV1386" s="37"/>
      <c r="EW1386" s="37"/>
      <c r="EX1386" s="37"/>
      <c r="EY1386" s="37"/>
      <c r="EZ1386" s="37"/>
      <c r="FA1386" s="37"/>
      <c r="FB1386" s="37"/>
      <c r="FC1386" s="37"/>
      <c r="FD1386" s="37"/>
      <c r="FE1386" s="37"/>
      <c r="FF1386" s="37"/>
      <c r="FG1386" s="37"/>
      <c r="FH1386" s="37"/>
      <c r="FI1386" s="37"/>
      <c r="FJ1386" s="37"/>
      <c r="FK1386" s="37"/>
      <c r="FL1386" s="37"/>
      <c r="FM1386" s="37"/>
      <c r="FN1386" s="37"/>
      <c r="FO1386" s="37"/>
      <c r="FP1386" s="37"/>
      <c r="FQ1386" s="37"/>
      <c r="FR1386" s="37"/>
      <c r="FS1386" s="37"/>
      <c r="FT1386" s="37"/>
      <c r="FU1386" s="37"/>
      <c r="FV1386" s="37"/>
      <c r="FW1386" s="37"/>
      <c r="FX1386" s="37"/>
      <c r="FY1386" s="37"/>
      <c r="FZ1386" s="37"/>
      <c r="GA1386" s="37"/>
      <c r="GB1386" s="37"/>
      <c r="GC1386" s="37"/>
      <c r="GD1386" s="37"/>
      <c r="GE1386" s="37"/>
      <c r="GF1386" s="37"/>
      <c r="GG1386" s="37"/>
      <c r="GH1386" s="37"/>
      <c r="GI1386" s="37"/>
      <c r="GJ1386" s="37"/>
      <c r="GK1386" s="37"/>
      <c r="GL1386" s="37"/>
      <c r="GM1386" s="37"/>
      <c r="GN1386" s="37"/>
      <c r="GO1386" s="37"/>
      <c r="GP1386" s="37"/>
      <c r="GQ1386" s="37"/>
      <c r="GR1386" s="37"/>
      <c r="GS1386" s="37"/>
      <c r="GT1386" s="37"/>
      <c r="GU1386" s="37"/>
      <c r="GV1386" s="37"/>
      <c r="GW1386" s="37"/>
      <c r="GX1386" s="37"/>
      <c r="GY1386" s="37"/>
      <c r="GZ1386" s="37"/>
      <c r="HA1386" s="37"/>
    </row>
    <row r="1387" spans="1:209" s="39" customFormat="1" x14ac:dyDescent="0.25">
      <c r="A1387" s="50"/>
      <c r="B1387" s="124"/>
      <c r="C1387" s="125"/>
      <c r="D1387" s="20"/>
      <c r="E1387" s="20"/>
      <c r="F1387" s="20"/>
      <c r="G1387" s="37"/>
      <c r="H1387" s="37"/>
      <c r="I1387" s="37"/>
      <c r="J1387" s="37"/>
      <c r="K1387" s="37"/>
      <c r="L1387" s="37"/>
      <c r="M1387" s="37"/>
      <c r="N1387" s="37"/>
      <c r="O1387" s="37"/>
      <c r="P1387" s="37"/>
      <c r="Q1387" s="37"/>
      <c r="R1387" s="37"/>
      <c r="S1387" s="37"/>
      <c r="T1387" s="37"/>
      <c r="U1387" s="37"/>
      <c r="V1387" s="37"/>
      <c r="W1387" s="37"/>
      <c r="X1387" s="37"/>
      <c r="Y1387" s="37"/>
      <c r="Z1387" s="37"/>
      <c r="AA1387" s="37"/>
      <c r="AB1387" s="37"/>
      <c r="AC1387" s="37"/>
      <c r="AD1387" s="37"/>
      <c r="AE1387" s="37"/>
      <c r="AF1387" s="37"/>
      <c r="AG1387" s="37"/>
      <c r="AH1387" s="37"/>
      <c r="AI1387" s="37"/>
      <c r="AJ1387" s="37"/>
      <c r="AK1387" s="37"/>
      <c r="AL1387" s="37"/>
      <c r="AM1387" s="37"/>
      <c r="AN1387" s="37"/>
      <c r="AO1387" s="37"/>
      <c r="AP1387" s="37"/>
      <c r="AQ1387" s="37"/>
      <c r="AR1387" s="37"/>
      <c r="AS1387" s="37"/>
      <c r="AT1387" s="37"/>
      <c r="AU1387" s="37"/>
      <c r="AV1387" s="37"/>
      <c r="AW1387" s="37"/>
      <c r="AX1387" s="37"/>
      <c r="AY1387" s="37"/>
      <c r="AZ1387" s="37"/>
      <c r="BA1387" s="37"/>
      <c r="BB1387" s="37"/>
      <c r="BC1387" s="37"/>
      <c r="BD1387" s="37"/>
      <c r="BE1387" s="37"/>
      <c r="BF1387" s="37"/>
      <c r="BG1387" s="37"/>
      <c r="BH1387" s="37"/>
      <c r="BI1387" s="37"/>
      <c r="BJ1387" s="37"/>
      <c r="BK1387" s="37"/>
      <c r="BL1387" s="37"/>
      <c r="BM1387" s="37"/>
      <c r="BN1387" s="37"/>
      <c r="BO1387" s="37"/>
      <c r="BP1387" s="37"/>
      <c r="BQ1387" s="37"/>
      <c r="BR1387" s="37"/>
      <c r="BS1387" s="37"/>
      <c r="BT1387" s="37"/>
      <c r="BU1387" s="37"/>
      <c r="BV1387" s="37"/>
      <c r="BW1387" s="37"/>
      <c r="BX1387" s="37"/>
      <c r="BY1387" s="37"/>
      <c r="BZ1387" s="37"/>
      <c r="CA1387" s="37"/>
      <c r="CB1387" s="37"/>
      <c r="CC1387" s="37"/>
      <c r="CD1387" s="37"/>
      <c r="CE1387" s="37"/>
      <c r="CF1387" s="37"/>
      <c r="CG1387" s="37"/>
      <c r="CH1387" s="37"/>
      <c r="CI1387" s="37"/>
      <c r="CJ1387" s="37"/>
      <c r="CK1387" s="37"/>
      <c r="CL1387" s="37"/>
      <c r="CM1387" s="37"/>
      <c r="CN1387" s="37"/>
      <c r="CO1387" s="37"/>
      <c r="CP1387" s="37"/>
      <c r="CQ1387" s="37"/>
      <c r="CR1387" s="37"/>
      <c r="CS1387" s="37"/>
      <c r="CT1387" s="37"/>
      <c r="CU1387" s="37"/>
      <c r="CV1387" s="37"/>
      <c r="CW1387" s="37"/>
      <c r="CX1387" s="37"/>
      <c r="CY1387" s="37"/>
      <c r="CZ1387" s="37"/>
      <c r="DA1387" s="37"/>
      <c r="DB1387" s="37"/>
      <c r="DC1387" s="37"/>
      <c r="DD1387" s="37"/>
      <c r="DE1387" s="37"/>
      <c r="DF1387" s="37"/>
      <c r="DG1387" s="37"/>
      <c r="DH1387" s="37"/>
      <c r="DI1387" s="37"/>
      <c r="DJ1387" s="37"/>
      <c r="DK1387" s="37"/>
      <c r="DL1387" s="37"/>
      <c r="DM1387" s="37"/>
      <c r="DN1387" s="37"/>
      <c r="DO1387" s="37"/>
      <c r="DP1387" s="37"/>
      <c r="DQ1387" s="37"/>
      <c r="DR1387" s="37"/>
      <c r="DS1387" s="37"/>
      <c r="DT1387" s="37"/>
      <c r="DU1387" s="37"/>
      <c r="DV1387" s="37"/>
      <c r="DW1387" s="37"/>
      <c r="DX1387" s="37"/>
      <c r="DY1387" s="37"/>
      <c r="DZ1387" s="37"/>
      <c r="EA1387" s="37"/>
      <c r="EB1387" s="37"/>
      <c r="EC1387" s="37"/>
      <c r="ED1387" s="37"/>
      <c r="EE1387" s="37"/>
      <c r="EF1387" s="37"/>
      <c r="EG1387" s="37"/>
      <c r="EH1387" s="37"/>
      <c r="EI1387" s="37"/>
      <c r="EJ1387" s="37"/>
      <c r="EK1387" s="37"/>
      <c r="EL1387" s="37"/>
      <c r="EM1387" s="37"/>
      <c r="EN1387" s="37"/>
      <c r="EO1387" s="37"/>
      <c r="EP1387" s="37"/>
      <c r="EQ1387" s="37"/>
      <c r="ER1387" s="37"/>
      <c r="ES1387" s="37"/>
      <c r="ET1387" s="37"/>
      <c r="EU1387" s="37"/>
      <c r="EV1387" s="37"/>
      <c r="EW1387" s="37"/>
      <c r="EX1387" s="37"/>
      <c r="EY1387" s="37"/>
      <c r="EZ1387" s="37"/>
      <c r="FA1387" s="37"/>
      <c r="FB1387" s="37"/>
      <c r="FC1387" s="37"/>
      <c r="FD1387" s="37"/>
      <c r="FE1387" s="37"/>
      <c r="FF1387" s="37"/>
      <c r="FG1387" s="37"/>
      <c r="FH1387" s="37"/>
      <c r="FI1387" s="37"/>
      <c r="FJ1387" s="37"/>
      <c r="FK1387" s="37"/>
      <c r="FL1387" s="37"/>
      <c r="FM1387" s="37"/>
      <c r="FN1387" s="37"/>
      <c r="FO1387" s="37"/>
      <c r="FP1387" s="37"/>
      <c r="FQ1387" s="37"/>
      <c r="FR1387" s="37"/>
      <c r="FS1387" s="37"/>
      <c r="FT1387" s="37"/>
      <c r="FU1387" s="37"/>
      <c r="FV1387" s="37"/>
      <c r="FW1387" s="37"/>
      <c r="FX1387" s="37"/>
      <c r="FY1387" s="37"/>
      <c r="FZ1387" s="37"/>
      <c r="GA1387" s="37"/>
      <c r="GB1387" s="37"/>
      <c r="GC1387" s="37"/>
      <c r="GD1387" s="37"/>
      <c r="GE1387" s="37"/>
      <c r="GF1387" s="37"/>
      <c r="GG1387" s="37"/>
      <c r="GH1387" s="37"/>
      <c r="GI1387" s="37"/>
      <c r="GJ1387" s="37"/>
      <c r="GK1387" s="37"/>
      <c r="GL1387" s="37"/>
      <c r="GM1387" s="37"/>
      <c r="GN1387" s="37"/>
      <c r="GO1387" s="37"/>
      <c r="GP1387" s="37"/>
      <c r="GQ1387" s="37"/>
      <c r="GR1387" s="37"/>
      <c r="GS1387" s="37"/>
      <c r="GT1387" s="37"/>
      <c r="GU1387" s="37"/>
      <c r="GV1387" s="37"/>
      <c r="GW1387" s="37"/>
      <c r="GX1387" s="37"/>
      <c r="GY1387" s="37"/>
      <c r="GZ1387" s="37"/>
      <c r="HA1387" s="37"/>
    </row>
    <row r="1388" spans="1:209" s="39" customFormat="1" x14ac:dyDescent="0.25">
      <c r="A1388" s="50"/>
      <c r="B1388" s="124"/>
      <c r="C1388" s="125"/>
      <c r="D1388" s="20"/>
      <c r="E1388" s="20"/>
      <c r="F1388" s="20"/>
      <c r="G1388" s="37"/>
      <c r="H1388" s="37"/>
      <c r="I1388" s="37"/>
      <c r="J1388" s="37"/>
      <c r="K1388" s="37"/>
      <c r="L1388" s="37"/>
      <c r="M1388" s="37"/>
      <c r="N1388" s="37"/>
      <c r="O1388" s="37"/>
      <c r="P1388" s="37"/>
      <c r="Q1388" s="37"/>
      <c r="R1388" s="37"/>
      <c r="S1388" s="37"/>
      <c r="T1388" s="37"/>
      <c r="U1388" s="37"/>
      <c r="V1388" s="37"/>
      <c r="W1388" s="37"/>
      <c r="X1388" s="37"/>
      <c r="Y1388" s="37"/>
      <c r="Z1388" s="37"/>
      <c r="AA1388" s="37"/>
      <c r="AB1388" s="37"/>
      <c r="AC1388" s="37"/>
      <c r="AD1388" s="37"/>
      <c r="AE1388" s="37"/>
      <c r="AF1388" s="37"/>
      <c r="AG1388" s="37"/>
      <c r="AH1388" s="37"/>
      <c r="AI1388" s="37"/>
      <c r="AJ1388" s="37"/>
      <c r="AK1388" s="37"/>
      <c r="AL1388" s="37"/>
      <c r="AM1388" s="37"/>
      <c r="AN1388" s="37"/>
      <c r="AO1388" s="37"/>
      <c r="AP1388" s="37"/>
      <c r="AQ1388" s="37"/>
      <c r="AR1388" s="37"/>
      <c r="AS1388" s="37"/>
      <c r="AT1388" s="37"/>
      <c r="AU1388" s="37"/>
      <c r="AV1388" s="37"/>
      <c r="AW1388" s="37"/>
      <c r="AX1388" s="37"/>
      <c r="AY1388" s="37"/>
      <c r="AZ1388" s="37"/>
      <c r="BA1388" s="37"/>
      <c r="BB1388" s="37"/>
      <c r="BC1388" s="37"/>
      <c r="BD1388" s="37"/>
      <c r="BE1388" s="37"/>
      <c r="BF1388" s="37"/>
      <c r="BG1388" s="37"/>
      <c r="BH1388" s="37"/>
      <c r="BI1388" s="37"/>
      <c r="BJ1388" s="37"/>
      <c r="BK1388" s="37"/>
      <c r="BL1388" s="37"/>
      <c r="BM1388" s="37"/>
      <c r="BN1388" s="37"/>
      <c r="BO1388" s="37"/>
      <c r="BP1388" s="37"/>
      <c r="BQ1388" s="37"/>
      <c r="BR1388" s="37"/>
      <c r="BS1388" s="37"/>
      <c r="BT1388" s="37"/>
      <c r="BU1388" s="37"/>
      <c r="BV1388" s="37"/>
      <c r="BW1388" s="37"/>
      <c r="BX1388" s="37"/>
      <c r="BY1388" s="37"/>
      <c r="BZ1388" s="37"/>
      <c r="CA1388" s="37"/>
      <c r="CB1388" s="37"/>
      <c r="CC1388" s="37"/>
      <c r="CD1388" s="37"/>
      <c r="CE1388" s="37"/>
      <c r="CF1388" s="37"/>
      <c r="CG1388" s="37"/>
      <c r="CH1388" s="37"/>
      <c r="CI1388" s="37"/>
      <c r="CJ1388" s="37"/>
      <c r="CK1388" s="37"/>
      <c r="CL1388" s="37"/>
      <c r="CM1388" s="37"/>
      <c r="CN1388" s="37"/>
      <c r="CO1388" s="37"/>
      <c r="CP1388" s="37"/>
      <c r="CQ1388" s="37"/>
      <c r="CR1388" s="37"/>
      <c r="CS1388" s="37"/>
      <c r="CT1388" s="37"/>
      <c r="CU1388" s="37"/>
      <c r="CV1388" s="37"/>
      <c r="CW1388" s="37"/>
      <c r="CX1388" s="37"/>
      <c r="CY1388" s="37"/>
      <c r="CZ1388" s="37"/>
      <c r="DA1388" s="37"/>
      <c r="DB1388" s="37"/>
      <c r="DC1388" s="37"/>
      <c r="DD1388" s="37"/>
      <c r="DE1388" s="37"/>
      <c r="DF1388" s="37"/>
      <c r="DG1388" s="37"/>
      <c r="DH1388" s="37"/>
      <c r="DI1388" s="37"/>
      <c r="DJ1388" s="37"/>
      <c r="DK1388" s="37"/>
      <c r="DL1388" s="37"/>
      <c r="DM1388" s="37"/>
      <c r="DN1388" s="37"/>
      <c r="DO1388" s="37"/>
      <c r="DP1388" s="37"/>
      <c r="DQ1388" s="37"/>
      <c r="DR1388" s="37"/>
      <c r="DS1388" s="37"/>
      <c r="DT1388" s="37"/>
      <c r="DU1388" s="37"/>
      <c r="DV1388" s="37"/>
      <c r="DW1388" s="37"/>
      <c r="DX1388" s="37"/>
      <c r="DY1388" s="37"/>
      <c r="DZ1388" s="37"/>
      <c r="EA1388" s="37"/>
      <c r="EB1388" s="37"/>
      <c r="EC1388" s="37"/>
      <c r="ED1388" s="37"/>
      <c r="EE1388" s="37"/>
      <c r="EF1388" s="37"/>
      <c r="EG1388" s="37"/>
      <c r="EH1388" s="37"/>
      <c r="EI1388" s="37"/>
      <c r="EJ1388" s="37"/>
      <c r="EK1388" s="37"/>
      <c r="EL1388" s="37"/>
      <c r="EM1388" s="37"/>
      <c r="EN1388" s="37"/>
      <c r="EO1388" s="37"/>
      <c r="EP1388" s="37"/>
      <c r="EQ1388" s="37"/>
      <c r="ER1388" s="37"/>
      <c r="ES1388" s="37"/>
      <c r="ET1388" s="37"/>
      <c r="EU1388" s="37"/>
      <c r="EV1388" s="37"/>
      <c r="EW1388" s="37"/>
      <c r="EX1388" s="37"/>
      <c r="EY1388" s="37"/>
      <c r="EZ1388" s="37"/>
      <c r="FA1388" s="37"/>
      <c r="FB1388" s="37"/>
      <c r="FC1388" s="37"/>
      <c r="FD1388" s="37"/>
      <c r="FE1388" s="37"/>
      <c r="FF1388" s="37"/>
      <c r="FG1388" s="37"/>
      <c r="FH1388" s="37"/>
      <c r="FI1388" s="37"/>
      <c r="FJ1388" s="37"/>
      <c r="FK1388" s="37"/>
      <c r="FL1388" s="37"/>
      <c r="FM1388" s="37"/>
      <c r="FN1388" s="37"/>
      <c r="FO1388" s="37"/>
      <c r="FP1388" s="37"/>
      <c r="FQ1388" s="37"/>
      <c r="FR1388" s="37"/>
      <c r="FS1388" s="37"/>
      <c r="FT1388" s="37"/>
      <c r="FU1388" s="37"/>
      <c r="FV1388" s="37"/>
      <c r="FW1388" s="37"/>
      <c r="FX1388" s="37"/>
      <c r="FY1388" s="37"/>
      <c r="FZ1388" s="37"/>
      <c r="GA1388" s="37"/>
      <c r="GB1388" s="37"/>
      <c r="GC1388" s="37"/>
      <c r="GD1388" s="37"/>
      <c r="GE1388" s="37"/>
      <c r="GF1388" s="37"/>
      <c r="GG1388" s="37"/>
      <c r="GH1388" s="37"/>
      <c r="GI1388" s="37"/>
      <c r="GJ1388" s="37"/>
      <c r="GK1388" s="37"/>
      <c r="GL1388" s="37"/>
      <c r="GM1388" s="37"/>
      <c r="GN1388" s="37"/>
      <c r="GO1388" s="37"/>
      <c r="GP1388" s="37"/>
      <c r="GQ1388" s="37"/>
      <c r="GR1388" s="37"/>
      <c r="GS1388" s="37"/>
      <c r="GT1388" s="37"/>
      <c r="GU1388" s="37"/>
      <c r="GV1388" s="37"/>
      <c r="GW1388" s="37"/>
      <c r="GX1388" s="37"/>
      <c r="GY1388" s="37"/>
      <c r="GZ1388" s="37"/>
      <c r="HA1388" s="37"/>
    </row>
    <row r="1389" spans="1:209" s="39" customFormat="1" x14ac:dyDescent="0.25">
      <c r="A1389" s="50"/>
      <c r="B1389" s="124"/>
      <c r="C1389" s="125"/>
      <c r="D1389" s="20"/>
      <c r="E1389" s="20"/>
      <c r="F1389" s="20"/>
      <c r="G1389" s="37"/>
      <c r="H1389" s="37"/>
      <c r="I1389" s="37"/>
      <c r="J1389" s="37"/>
      <c r="K1389" s="37"/>
      <c r="L1389" s="37"/>
      <c r="M1389" s="37"/>
      <c r="N1389" s="37"/>
      <c r="O1389" s="37"/>
      <c r="P1389" s="37"/>
      <c r="Q1389" s="37"/>
      <c r="R1389" s="37"/>
      <c r="S1389" s="37"/>
      <c r="T1389" s="37"/>
      <c r="U1389" s="37"/>
      <c r="V1389" s="37"/>
      <c r="W1389" s="37"/>
      <c r="X1389" s="37"/>
      <c r="Y1389" s="37"/>
      <c r="Z1389" s="37"/>
      <c r="AA1389" s="37"/>
      <c r="AB1389" s="37"/>
      <c r="AC1389" s="37"/>
      <c r="AD1389" s="37"/>
      <c r="AE1389" s="37"/>
      <c r="AF1389" s="37"/>
      <c r="AG1389" s="37"/>
      <c r="AH1389" s="37"/>
      <c r="AI1389" s="37"/>
      <c r="AJ1389" s="37"/>
      <c r="AK1389" s="37"/>
      <c r="AL1389" s="37"/>
      <c r="AM1389" s="37"/>
      <c r="AN1389" s="37"/>
      <c r="AO1389" s="37"/>
      <c r="AP1389" s="37"/>
      <c r="AQ1389" s="37"/>
      <c r="AR1389" s="37"/>
      <c r="AS1389" s="37"/>
      <c r="AT1389" s="37"/>
      <c r="AU1389" s="37"/>
      <c r="AV1389" s="37"/>
      <c r="AW1389" s="37"/>
      <c r="AX1389" s="37"/>
      <c r="AY1389" s="37"/>
      <c r="AZ1389" s="37"/>
      <c r="BA1389" s="37"/>
      <c r="BB1389" s="37"/>
      <c r="BC1389" s="37"/>
      <c r="BD1389" s="37"/>
      <c r="BE1389" s="37"/>
      <c r="BF1389" s="37"/>
      <c r="BG1389" s="37"/>
      <c r="BH1389" s="37"/>
      <c r="BI1389" s="37"/>
      <c r="BJ1389" s="37"/>
      <c r="BK1389" s="37"/>
      <c r="BL1389" s="37"/>
      <c r="BM1389" s="37"/>
      <c r="BN1389" s="37"/>
      <c r="BO1389" s="37"/>
      <c r="BP1389" s="37"/>
      <c r="BQ1389" s="37"/>
      <c r="BR1389" s="37"/>
      <c r="BS1389" s="37"/>
      <c r="BT1389" s="37"/>
      <c r="BU1389" s="37"/>
      <c r="BV1389" s="37"/>
      <c r="BW1389" s="37"/>
      <c r="BX1389" s="37"/>
      <c r="BY1389" s="37"/>
      <c r="BZ1389" s="37"/>
      <c r="CA1389" s="37"/>
      <c r="CB1389" s="37"/>
      <c r="CC1389" s="37"/>
      <c r="CD1389" s="37"/>
      <c r="CE1389" s="37"/>
      <c r="CF1389" s="37"/>
      <c r="CG1389" s="37"/>
      <c r="CH1389" s="37"/>
      <c r="CI1389" s="37"/>
      <c r="CJ1389" s="37"/>
      <c r="CK1389" s="37"/>
      <c r="CL1389" s="37"/>
      <c r="CM1389" s="37"/>
      <c r="CN1389" s="37"/>
      <c r="CO1389" s="37"/>
      <c r="CP1389" s="37"/>
      <c r="CQ1389" s="37"/>
      <c r="CR1389" s="37"/>
      <c r="CS1389" s="37"/>
      <c r="CT1389" s="37"/>
      <c r="CU1389" s="37"/>
      <c r="CV1389" s="37"/>
      <c r="CW1389" s="37"/>
      <c r="CX1389" s="37"/>
      <c r="CY1389" s="37"/>
      <c r="CZ1389" s="37"/>
      <c r="DA1389" s="37"/>
      <c r="DB1389" s="37"/>
      <c r="DC1389" s="37"/>
      <c r="DD1389" s="37"/>
      <c r="DE1389" s="37"/>
      <c r="DF1389" s="37"/>
      <c r="DG1389" s="37"/>
      <c r="DH1389" s="37"/>
      <c r="DI1389" s="37"/>
      <c r="DJ1389" s="37"/>
      <c r="DK1389" s="37"/>
      <c r="DL1389" s="37"/>
      <c r="DM1389" s="37"/>
      <c r="DN1389" s="37"/>
      <c r="DO1389" s="37"/>
      <c r="DP1389" s="37"/>
      <c r="DQ1389" s="37"/>
      <c r="DR1389" s="37"/>
      <c r="DS1389" s="37"/>
      <c r="DT1389" s="37"/>
      <c r="DU1389" s="37"/>
      <c r="DV1389" s="37"/>
      <c r="DW1389" s="37"/>
      <c r="DX1389" s="37"/>
      <c r="DY1389" s="37"/>
      <c r="DZ1389" s="37"/>
      <c r="EA1389" s="37"/>
      <c r="EB1389" s="37"/>
      <c r="EC1389" s="37"/>
      <c r="ED1389" s="37"/>
      <c r="EE1389" s="37"/>
      <c r="EF1389" s="37"/>
      <c r="EG1389" s="37"/>
      <c r="EH1389" s="37"/>
      <c r="EI1389" s="37"/>
      <c r="EJ1389" s="37"/>
      <c r="EK1389" s="37"/>
      <c r="EL1389" s="37"/>
      <c r="EM1389" s="37"/>
      <c r="EN1389" s="37"/>
      <c r="EO1389" s="37"/>
      <c r="EP1389" s="37"/>
      <c r="EQ1389" s="37"/>
      <c r="ER1389" s="37"/>
      <c r="ES1389" s="37"/>
      <c r="ET1389" s="37"/>
      <c r="EU1389" s="37"/>
      <c r="EV1389" s="37"/>
      <c r="EW1389" s="37"/>
      <c r="EX1389" s="37"/>
      <c r="EY1389" s="37"/>
      <c r="EZ1389" s="37"/>
      <c r="FA1389" s="37"/>
      <c r="FB1389" s="37"/>
      <c r="FC1389" s="37"/>
      <c r="FD1389" s="37"/>
      <c r="FE1389" s="37"/>
      <c r="FF1389" s="37"/>
      <c r="FG1389" s="37"/>
      <c r="FH1389" s="37"/>
      <c r="FI1389" s="37"/>
      <c r="FJ1389" s="37"/>
      <c r="FK1389" s="37"/>
      <c r="FL1389" s="37"/>
      <c r="FM1389" s="37"/>
      <c r="FN1389" s="37"/>
      <c r="FO1389" s="37"/>
      <c r="FP1389" s="37"/>
      <c r="FQ1389" s="37"/>
      <c r="FR1389" s="37"/>
      <c r="FS1389" s="37"/>
      <c r="FT1389" s="37"/>
      <c r="FU1389" s="37"/>
      <c r="FV1389" s="37"/>
      <c r="FW1389" s="37"/>
      <c r="FX1389" s="37"/>
      <c r="FY1389" s="37"/>
      <c r="FZ1389" s="37"/>
      <c r="GA1389" s="37"/>
      <c r="GB1389" s="37"/>
      <c r="GC1389" s="37"/>
      <c r="GD1389" s="37"/>
      <c r="GE1389" s="37"/>
      <c r="GF1389" s="37"/>
      <c r="GG1389" s="37"/>
      <c r="GH1389" s="37"/>
      <c r="GI1389" s="37"/>
      <c r="GJ1389" s="37"/>
      <c r="GK1389" s="37"/>
      <c r="GL1389" s="37"/>
      <c r="GM1389" s="37"/>
      <c r="GN1389" s="37"/>
      <c r="GO1389" s="37"/>
      <c r="GP1389" s="37"/>
      <c r="GQ1389" s="37"/>
      <c r="GR1389" s="37"/>
      <c r="GS1389" s="37"/>
      <c r="GT1389" s="37"/>
      <c r="GU1389" s="37"/>
      <c r="GV1389" s="37"/>
      <c r="GW1389" s="37"/>
      <c r="GX1389" s="37"/>
      <c r="GY1389" s="37"/>
      <c r="GZ1389" s="37"/>
      <c r="HA1389" s="37"/>
    </row>
    <row r="1390" spans="1:209" s="39" customFormat="1" x14ac:dyDescent="0.25">
      <c r="A1390" s="50"/>
      <c r="B1390" s="124"/>
      <c r="C1390" s="125"/>
      <c r="D1390" s="20"/>
      <c r="E1390" s="20"/>
      <c r="F1390" s="20"/>
      <c r="G1390" s="37"/>
      <c r="H1390" s="37"/>
      <c r="I1390" s="37"/>
      <c r="J1390" s="37"/>
      <c r="K1390" s="37"/>
      <c r="L1390" s="37"/>
      <c r="M1390" s="37"/>
      <c r="N1390" s="37"/>
      <c r="O1390" s="37"/>
      <c r="P1390" s="37"/>
      <c r="Q1390" s="37"/>
      <c r="R1390" s="37"/>
      <c r="S1390" s="37"/>
      <c r="T1390" s="37"/>
      <c r="U1390" s="37"/>
      <c r="V1390" s="37"/>
      <c r="W1390" s="37"/>
      <c r="X1390" s="37"/>
      <c r="Y1390" s="37"/>
      <c r="Z1390" s="37"/>
      <c r="AA1390" s="37"/>
      <c r="AB1390" s="37"/>
      <c r="AC1390" s="37"/>
      <c r="AD1390" s="37"/>
      <c r="AE1390" s="37"/>
      <c r="AF1390" s="37"/>
      <c r="AG1390" s="37"/>
      <c r="AH1390" s="37"/>
      <c r="AI1390" s="37"/>
      <c r="AJ1390" s="37"/>
      <c r="AK1390" s="37"/>
      <c r="AL1390" s="37"/>
      <c r="AM1390" s="37"/>
      <c r="AN1390" s="37"/>
      <c r="AO1390" s="37"/>
      <c r="AP1390" s="37"/>
      <c r="AQ1390" s="37"/>
      <c r="AR1390" s="37"/>
      <c r="AS1390" s="37"/>
      <c r="AT1390" s="37"/>
      <c r="AU1390" s="37"/>
      <c r="AV1390" s="37"/>
      <c r="AW1390" s="37"/>
      <c r="AX1390" s="37"/>
      <c r="AY1390" s="37"/>
      <c r="AZ1390" s="37"/>
      <c r="BA1390" s="37"/>
      <c r="BB1390" s="37"/>
      <c r="BC1390" s="37"/>
      <c r="BD1390" s="37"/>
      <c r="BE1390" s="37"/>
      <c r="BF1390" s="37"/>
      <c r="BG1390" s="37"/>
      <c r="BH1390" s="37"/>
      <c r="BI1390" s="37"/>
      <c r="BJ1390" s="37"/>
      <c r="BK1390" s="37"/>
      <c r="BL1390" s="37"/>
      <c r="BM1390" s="37"/>
      <c r="BN1390" s="37"/>
      <c r="BO1390" s="37"/>
      <c r="BP1390" s="37"/>
      <c r="BQ1390" s="37"/>
      <c r="BR1390" s="37"/>
      <c r="BS1390" s="37"/>
      <c r="BT1390" s="37"/>
      <c r="BU1390" s="37"/>
      <c r="BV1390" s="37"/>
      <c r="BW1390" s="37"/>
      <c r="BX1390" s="37"/>
      <c r="BY1390" s="37"/>
      <c r="BZ1390" s="37"/>
      <c r="CA1390" s="37"/>
      <c r="CB1390" s="37"/>
      <c r="CC1390" s="37"/>
      <c r="CD1390" s="37"/>
      <c r="CE1390" s="37"/>
      <c r="CF1390" s="37"/>
      <c r="CG1390" s="37"/>
      <c r="CH1390" s="37"/>
      <c r="CI1390" s="37"/>
      <c r="CJ1390" s="37"/>
      <c r="CK1390" s="37"/>
      <c r="CL1390" s="37"/>
      <c r="CM1390" s="37"/>
      <c r="CN1390" s="37"/>
      <c r="CO1390" s="37"/>
      <c r="CP1390" s="37"/>
      <c r="CQ1390" s="37"/>
      <c r="CR1390" s="37"/>
      <c r="CS1390" s="37"/>
      <c r="CT1390" s="37"/>
      <c r="CU1390" s="37"/>
      <c r="CV1390" s="37"/>
      <c r="CW1390" s="37"/>
      <c r="CX1390" s="37"/>
      <c r="CY1390" s="37"/>
      <c r="CZ1390" s="37"/>
      <c r="DA1390" s="37"/>
      <c r="DB1390" s="37"/>
      <c r="DC1390" s="37"/>
      <c r="DD1390" s="37"/>
      <c r="DE1390" s="37"/>
      <c r="DF1390" s="37"/>
      <c r="DG1390" s="37"/>
      <c r="DH1390" s="37"/>
      <c r="DI1390" s="37"/>
      <c r="DJ1390" s="37"/>
      <c r="DK1390" s="37"/>
      <c r="DL1390" s="37"/>
      <c r="DM1390" s="37"/>
      <c r="DN1390" s="37"/>
      <c r="DO1390" s="37"/>
      <c r="DP1390" s="37"/>
      <c r="DQ1390" s="37"/>
      <c r="DR1390" s="37"/>
      <c r="DS1390" s="37"/>
      <c r="DT1390" s="37"/>
      <c r="DU1390" s="37"/>
      <c r="DV1390" s="37"/>
      <c r="DW1390" s="37"/>
      <c r="DX1390" s="37"/>
      <c r="DY1390" s="37"/>
      <c r="DZ1390" s="37"/>
      <c r="EA1390" s="37"/>
      <c r="EB1390" s="37"/>
      <c r="EC1390" s="37"/>
      <c r="ED1390" s="37"/>
      <c r="EE1390" s="37"/>
      <c r="EF1390" s="37"/>
      <c r="EG1390" s="37"/>
      <c r="EH1390" s="37"/>
      <c r="EI1390" s="37"/>
      <c r="EJ1390" s="37"/>
      <c r="EK1390" s="37"/>
      <c r="EL1390" s="37"/>
      <c r="EM1390" s="37"/>
      <c r="EN1390" s="37"/>
      <c r="EO1390" s="37"/>
      <c r="EP1390" s="37"/>
      <c r="EQ1390" s="37"/>
      <c r="ER1390" s="37"/>
      <c r="ES1390" s="37"/>
      <c r="ET1390" s="37"/>
      <c r="EU1390" s="37"/>
      <c r="EV1390" s="37"/>
      <c r="EW1390" s="37"/>
      <c r="EX1390" s="37"/>
      <c r="EY1390" s="37"/>
      <c r="EZ1390" s="37"/>
      <c r="FA1390" s="37"/>
      <c r="FB1390" s="37"/>
      <c r="FC1390" s="37"/>
      <c r="FD1390" s="37"/>
      <c r="FE1390" s="37"/>
      <c r="FF1390" s="37"/>
      <c r="FG1390" s="37"/>
      <c r="FH1390" s="37"/>
      <c r="FI1390" s="37"/>
      <c r="FJ1390" s="37"/>
      <c r="FK1390" s="37"/>
      <c r="FL1390" s="37"/>
      <c r="FM1390" s="37"/>
      <c r="FN1390" s="37"/>
      <c r="FO1390" s="37"/>
      <c r="FP1390" s="37"/>
      <c r="FQ1390" s="37"/>
      <c r="FR1390" s="37"/>
      <c r="FS1390" s="37"/>
      <c r="FT1390" s="37"/>
      <c r="FU1390" s="37"/>
      <c r="FV1390" s="37"/>
      <c r="FW1390" s="37"/>
      <c r="FX1390" s="37"/>
      <c r="FY1390" s="37"/>
      <c r="FZ1390" s="37"/>
      <c r="GA1390" s="37"/>
      <c r="GB1390" s="37"/>
      <c r="GC1390" s="37"/>
      <c r="GD1390" s="37"/>
      <c r="GE1390" s="37"/>
      <c r="GF1390" s="37"/>
      <c r="GG1390" s="37"/>
      <c r="GH1390" s="37"/>
      <c r="GI1390" s="37"/>
      <c r="GJ1390" s="37"/>
      <c r="GK1390" s="37"/>
      <c r="GL1390" s="37"/>
      <c r="GM1390" s="37"/>
      <c r="GN1390" s="37"/>
      <c r="GO1390" s="37"/>
      <c r="GP1390" s="37"/>
      <c r="GQ1390" s="37"/>
      <c r="GR1390" s="37"/>
      <c r="GS1390" s="37"/>
      <c r="GT1390" s="37"/>
      <c r="GU1390" s="37"/>
      <c r="GV1390" s="37"/>
      <c r="GW1390" s="37"/>
      <c r="GX1390" s="37"/>
      <c r="GY1390" s="37"/>
      <c r="GZ1390" s="37"/>
      <c r="HA1390" s="37"/>
    </row>
    <row r="1391" spans="1:209" s="39" customFormat="1" x14ac:dyDescent="0.25">
      <c r="A1391" s="50"/>
      <c r="B1391" s="124"/>
      <c r="C1391" s="125"/>
      <c r="D1391" s="20"/>
      <c r="E1391" s="20"/>
      <c r="F1391" s="20"/>
      <c r="G1391" s="37"/>
      <c r="H1391" s="37"/>
      <c r="I1391" s="37"/>
      <c r="J1391" s="37"/>
      <c r="K1391" s="37"/>
      <c r="L1391" s="37"/>
      <c r="M1391" s="37"/>
      <c r="N1391" s="37"/>
      <c r="O1391" s="37"/>
      <c r="P1391" s="37"/>
      <c r="Q1391" s="37"/>
      <c r="R1391" s="37"/>
      <c r="S1391" s="37"/>
      <c r="T1391" s="37"/>
      <c r="U1391" s="37"/>
      <c r="V1391" s="37"/>
      <c r="W1391" s="37"/>
      <c r="X1391" s="37"/>
      <c r="Y1391" s="37"/>
      <c r="Z1391" s="37"/>
      <c r="AA1391" s="37"/>
      <c r="AB1391" s="37"/>
      <c r="AC1391" s="37"/>
      <c r="AD1391" s="37"/>
      <c r="AE1391" s="37"/>
      <c r="AF1391" s="37"/>
      <c r="AG1391" s="37"/>
      <c r="AH1391" s="37"/>
      <c r="AI1391" s="37"/>
      <c r="AJ1391" s="37"/>
      <c r="AK1391" s="37"/>
      <c r="AL1391" s="37"/>
      <c r="AM1391" s="37"/>
      <c r="AN1391" s="37"/>
      <c r="AO1391" s="37"/>
      <c r="AP1391" s="37"/>
      <c r="AQ1391" s="37"/>
      <c r="AR1391" s="37"/>
      <c r="AS1391" s="37"/>
      <c r="AT1391" s="37"/>
      <c r="AU1391" s="37"/>
      <c r="AV1391" s="37"/>
      <c r="AW1391" s="37"/>
      <c r="AX1391" s="37"/>
      <c r="AY1391" s="37"/>
      <c r="AZ1391" s="37"/>
      <c r="BA1391" s="37"/>
      <c r="BB1391" s="37"/>
      <c r="BC1391" s="37"/>
      <c r="BD1391" s="37"/>
      <c r="BE1391" s="37"/>
      <c r="BF1391" s="37"/>
      <c r="BG1391" s="37"/>
      <c r="BH1391" s="37"/>
      <c r="BI1391" s="37"/>
      <c r="BJ1391" s="37"/>
      <c r="BK1391" s="37"/>
      <c r="BL1391" s="37"/>
      <c r="BM1391" s="37"/>
      <c r="BN1391" s="37"/>
      <c r="BO1391" s="37"/>
      <c r="BP1391" s="37"/>
      <c r="BQ1391" s="37"/>
      <c r="BR1391" s="37"/>
      <c r="BS1391" s="37"/>
      <c r="BT1391" s="37"/>
      <c r="BU1391" s="37"/>
      <c r="BV1391" s="37"/>
      <c r="BW1391" s="37"/>
      <c r="BX1391" s="37"/>
      <c r="BY1391" s="37"/>
      <c r="BZ1391" s="37"/>
      <c r="CA1391" s="37"/>
      <c r="CB1391" s="37"/>
      <c r="CC1391" s="37"/>
      <c r="CD1391" s="37"/>
      <c r="CE1391" s="37"/>
      <c r="CF1391" s="37"/>
      <c r="CG1391" s="37"/>
      <c r="CH1391" s="37"/>
      <c r="CI1391" s="37"/>
      <c r="CJ1391" s="37"/>
      <c r="CK1391" s="37"/>
      <c r="CL1391" s="37"/>
      <c r="CM1391" s="37"/>
      <c r="CN1391" s="37"/>
      <c r="CO1391" s="37"/>
      <c r="CP1391" s="37"/>
      <c r="CQ1391" s="37"/>
      <c r="CR1391" s="37"/>
      <c r="CS1391" s="37"/>
      <c r="CT1391" s="37"/>
      <c r="CU1391" s="37"/>
      <c r="CV1391" s="37"/>
      <c r="CW1391" s="37"/>
      <c r="CX1391" s="37"/>
      <c r="CY1391" s="37"/>
      <c r="CZ1391" s="37"/>
      <c r="DA1391" s="37"/>
      <c r="DB1391" s="37"/>
      <c r="DC1391" s="37"/>
      <c r="DD1391" s="37"/>
      <c r="DE1391" s="37"/>
      <c r="DF1391" s="37"/>
      <c r="DG1391" s="37"/>
      <c r="DH1391" s="37"/>
      <c r="DI1391" s="37"/>
      <c r="DJ1391" s="37"/>
      <c r="DK1391" s="37"/>
      <c r="DL1391" s="37"/>
      <c r="DM1391" s="37"/>
      <c r="DN1391" s="37"/>
      <c r="DO1391" s="37"/>
      <c r="DP1391" s="37"/>
      <c r="DQ1391" s="37"/>
      <c r="DR1391" s="37"/>
      <c r="DS1391" s="37"/>
      <c r="DT1391" s="37"/>
      <c r="DU1391" s="37"/>
      <c r="DV1391" s="37"/>
      <c r="DW1391" s="37"/>
      <c r="DX1391" s="37"/>
      <c r="DY1391" s="37"/>
      <c r="DZ1391" s="37"/>
      <c r="EA1391" s="37"/>
      <c r="EB1391" s="37"/>
      <c r="EC1391" s="37"/>
      <c r="ED1391" s="37"/>
      <c r="EE1391" s="37"/>
      <c r="EF1391" s="37"/>
      <c r="EG1391" s="37"/>
      <c r="EH1391" s="37"/>
      <c r="EI1391" s="37"/>
      <c r="EJ1391" s="37"/>
      <c r="EK1391" s="37"/>
      <c r="EL1391" s="37"/>
      <c r="EM1391" s="37"/>
      <c r="EN1391" s="37"/>
      <c r="EO1391" s="37"/>
      <c r="EP1391" s="37"/>
      <c r="EQ1391" s="37"/>
      <c r="ER1391" s="37"/>
      <c r="ES1391" s="37"/>
      <c r="ET1391" s="37"/>
      <c r="EU1391" s="37"/>
      <c r="EV1391" s="37"/>
      <c r="EW1391" s="37"/>
      <c r="EX1391" s="37"/>
      <c r="EY1391" s="37"/>
      <c r="EZ1391" s="37"/>
      <c r="FA1391" s="37"/>
      <c r="FB1391" s="37"/>
      <c r="FC1391" s="37"/>
      <c r="FD1391" s="37"/>
      <c r="FE1391" s="37"/>
      <c r="FF1391" s="37"/>
      <c r="FG1391" s="37"/>
      <c r="FH1391" s="37"/>
      <c r="FI1391" s="37"/>
      <c r="FJ1391" s="37"/>
      <c r="FK1391" s="37"/>
      <c r="FL1391" s="37"/>
      <c r="FM1391" s="37"/>
      <c r="FN1391" s="37"/>
      <c r="FO1391" s="37"/>
      <c r="FP1391" s="37"/>
      <c r="FQ1391" s="37"/>
      <c r="FR1391" s="37"/>
      <c r="FS1391" s="37"/>
      <c r="FT1391" s="37"/>
      <c r="FU1391" s="37"/>
      <c r="FV1391" s="37"/>
      <c r="FW1391" s="37"/>
      <c r="FX1391" s="37"/>
      <c r="FY1391" s="37"/>
      <c r="FZ1391" s="37"/>
      <c r="GA1391" s="37"/>
      <c r="GB1391" s="37"/>
      <c r="GC1391" s="37"/>
      <c r="GD1391" s="37"/>
      <c r="GE1391" s="37"/>
      <c r="GF1391" s="37"/>
      <c r="GG1391" s="37"/>
      <c r="GH1391" s="37"/>
      <c r="GI1391" s="37"/>
      <c r="GJ1391" s="37"/>
      <c r="GK1391" s="37"/>
      <c r="GL1391" s="37"/>
      <c r="GM1391" s="37"/>
      <c r="GN1391" s="37"/>
      <c r="GO1391" s="37"/>
      <c r="GP1391" s="37"/>
      <c r="GQ1391" s="37"/>
      <c r="GR1391" s="37"/>
      <c r="GS1391" s="37"/>
      <c r="GT1391" s="37"/>
      <c r="GU1391" s="37"/>
      <c r="GV1391" s="37"/>
      <c r="GW1391" s="37"/>
      <c r="GX1391" s="37"/>
      <c r="GY1391" s="37"/>
      <c r="GZ1391" s="37"/>
      <c r="HA1391" s="37"/>
    </row>
    <row r="1392" spans="1:209" s="39" customFormat="1" x14ac:dyDescent="0.25">
      <c r="A1392" s="50"/>
      <c r="B1392" s="124"/>
      <c r="C1392" s="125"/>
      <c r="D1392" s="20"/>
      <c r="E1392" s="20"/>
      <c r="F1392" s="20"/>
      <c r="G1392" s="37"/>
      <c r="H1392" s="37"/>
      <c r="I1392" s="37"/>
      <c r="J1392" s="37"/>
      <c r="K1392" s="37"/>
      <c r="L1392" s="37"/>
      <c r="M1392" s="37"/>
      <c r="N1392" s="37"/>
      <c r="O1392" s="37"/>
      <c r="P1392" s="37"/>
      <c r="Q1392" s="37"/>
      <c r="R1392" s="37"/>
      <c r="S1392" s="37"/>
      <c r="T1392" s="37"/>
      <c r="U1392" s="37"/>
      <c r="V1392" s="37"/>
      <c r="W1392" s="37"/>
      <c r="X1392" s="37"/>
      <c r="Y1392" s="37"/>
      <c r="Z1392" s="37"/>
      <c r="AA1392" s="37"/>
      <c r="AB1392" s="37"/>
      <c r="AC1392" s="37"/>
      <c r="AD1392" s="37"/>
      <c r="AE1392" s="37"/>
      <c r="AF1392" s="37"/>
      <c r="AG1392" s="37"/>
      <c r="AH1392" s="37"/>
      <c r="AI1392" s="37"/>
      <c r="AJ1392" s="37"/>
      <c r="AK1392" s="37"/>
      <c r="AL1392" s="37"/>
      <c r="AM1392" s="37"/>
      <c r="AN1392" s="37"/>
      <c r="AO1392" s="37"/>
      <c r="AP1392" s="37"/>
      <c r="AQ1392" s="37"/>
      <c r="AR1392" s="37"/>
      <c r="AS1392" s="37"/>
      <c r="AT1392" s="37"/>
      <c r="AU1392" s="37"/>
      <c r="AV1392" s="37"/>
      <c r="AW1392" s="37"/>
      <c r="AX1392" s="37"/>
      <c r="AY1392" s="37"/>
      <c r="AZ1392" s="37"/>
      <c r="BA1392" s="37"/>
      <c r="BB1392" s="37"/>
      <c r="BC1392" s="37"/>
      <c r="BD1392" s="37"/>
      <c r="BE1392" s="37"/>
      <c r="BF1392" s="37"/>
      <c r="BG1392" s="37"/>
      <c r="BH1392" s="37"/>
      <c r="BI1392" s="37"/>
      <c r="BJ1392" s="37"/>
      <c r="BK1392" s="37"/>
      <c r="BL1392" s="37"/>
      <c r="BM1392" s="37"/>
      <c r="BN1392" s="37"/>
      <c r="BO1392" s="37"/>
      <c r="BP1392" s="37"/>
      <c r="BQ1392" s="37"/>
      <c r="BR1392" s="37"/>
      <c r="BS1392" s="37"/>
      <c r="BT1392" s="37"/>
      <c r="BU1392" s="37"/>
      <c r="BV1392" s="37"/>
      <c r="BW1392" s="37"/>
      <c r="BX1392" s="37"/>
      <c r="BY1392" s="37"/>
      <c r="BZ1392" s="37"/>
      <c r="CA1392" s="37"/>
      <c r="CB1392" s="37"/>
      <c r="CC1392" s="37"/>
      <c r="CD1392" s="37"/>
      <c r="CE1392" s="37"/>
      <c r="CF1392" s="37"/>
      <c r="CG1392" s="37"/>
      <c r="CH1392" s="37"/>
      <c r="CI1392" s="37"/>
      <c r="CJ1392" s="37"/>
      <c r="CK1392" s="37"/>
      <c r="CL1392" s="37"/>
      <c r="CM1392" s="37"/>
      <c r="CN1392" s="37"/>
      <c r="CO1392" s="37"/>
      <c r="CP1392" s="37"/>
      <c r="CQ1392" s="37"/>
      <c r="CR1392" s="37"/>
      <c r="CS1392" s="37"/>
      <c r="CT1392" s="37"/>
      <c r="CU1392" s="37"/>
      <c r="CV1392" s="37"/>
      <c r="CW1392" s="37"/>
      <c r="CX1392" s="37"/>
      <c r="CY1392" s="37"/>
      <c r="CZ1392" s="37"/>
      <c r="DA1392" s="37"/>
      <c r="DB1392" s="37"/>
      <c r="DC1392" s="37"/>
      <c r="DD1392" s="37"/>
      <c r="DE1392" s="37"/>
      <c r="DF1392" s="37"/>
      <c r="DG1392" s="37"/>
      <c r="DH1392" s="37"/>
      <c r="DI1392" s="37"/>
      <c r="DJ1392" s="37"/>
      <c r="DK1392" s="37"/>
      <c r="DL1392" s="37"/>
      <c r="DM1392" s="37"/>
      <c r="DN1392" s="37"/>
      <c r="DO1392" s="37"/>
      <c r="DP1392" s="37"/>
      <c r="DQ1392" s="37"/>
      <c r="DR1392" s="37"/>
      <c r="DS1392" s="37"/>
      <c r="DT1392" s="37"/>
      <c r="DU1392" s="37"/>
      <c r="DV1392" s="37"/>
      <c r="DW1392" s="37"/>
      <c r="DX1392" s="37"/>
      <c r="DY1392" s="37"/>
      <c r="DZ1392" s="37"/>
      <c r="EA1392" s="37"/>
      <c r="EB1392" s="37"/>
      <c r="EC1392" s="37"/>
      <c r="ED1392" s="37"/>
      <c r="EE1392" s="37"/>
      <c r="EF1392" s="37"/>
      <c r="EG1392" s="37"/>
      <c r="EH1392" s="37"/>
      <c r="EI1392" s="37"/>
      <c r="EJ1392" s="37"/>
      <c r="EK1392" s="37"/>
      <c r="EL1392" s="37"/>
      <c r="EM1392" s="37"/>
      <c r="EN1392" s="37"/>
      <c r="EO1392" s="37"/>
      <c r="EP1392" s="37"/>
      <c r="EQ1392" s="37"/>
      <c r="ER1392" s="37"/>
      <c r="ES1392" s="37"/>
      <c r="ET1392" s="37"/>
      <c r="EU1392" s="37"/>
      <c r="EV1392" s="37"/>
      <c r="EW1392" s="37"/>
      <c r="EX1392" s="37"/>
      <c r="EY1392" s="37"/>
      <c r="EZ1392" s="37"/>
      <c r="FA1392" s="37"/>
      <c r="FB1392" s="37"/>
      <c r="FC1392" s="37"/>
      <c r="FD1392" s="37"/>
      <c r="FE1392" s="37"/>
      <c r="FF1392" s="37"/>
      <c r="FG1392" s="37"/>
      <c r="FH1392" s="37"/>
      <c r="FI1392" s="37"/>
      <c r="FJ1392" s="37"/>
      <c r="FK1392" s="37"/>
      <c r="FL1392" s="37"/>
      <c r="FM1392" s="37"/>
      <c r="FN1392" s="37"/>
      <c r="FO1392" s="37"/>
      <c r="FP1392" s="37"/>
      <c r="FQ1392" s="37"/>
      <c r="FR1392" s="37"/>
      <c r="FS1392" s="37"/>
      <c r="FT1392" s="37"/>
      <c r="FU1392" s="37"/>
      <c r="FV1392" s="37"/>
      <c r="FW1392" s="37"/>
      <c r="FX1392" s="37"/>
      <c r="FY1392" s="37"/>
      <c r="FZ1392" s="37"/>
      <c r="GA1392" s="37"/>
      <c r="GB1392" s="37"/>
      <c r="GC1392" s="37"/>
      <c r="GD1392" s="37"/>
      <c r="GE1392" s="37"/>
      <c r="GF1392" s="37"/>
      <c r="GG1392" s="37"/>
      <c r="GH1392" s="37"/>
      <c r="GI1392" s="37"/>
      <c r="GJ1392" s="37"/>
      <c r="GK1392" s="37"/>
      <c r="GL1392" s="37"/>
      <c r="GM1392" s="37"/>
      <c r="GN1392" s="37"/>
      <c r="GO1392" s="37"/>
      <c r="GP1392" s="37"/>
      <c r="GQ1392" s="37"/>
      <c r="GR1392" s="37"/>
      <c r="GS1392" s="37"/>
      <c r="GT1392" s="37"/>
      <c r="GU1392" s="37"/>
      <c r="GV1392" s="37"/>
      <c r="GW1392" s="37"/>
      <c r="GX1392" s="37"/>
      <c r="GY1392" s="37"/>
      <c r="GZ1392" s="37"/>
      <c r="HA1392" s="37"/>
    </row>
    <row r="1393" spans="1:209" s="39" customFormat="1" x14ac:dyDescent="0.25">
      <c r="A1393" s="50"/>
      <c r="B1393" s="124"/>
      <c r="C1393" s="125"/>
      <c r="D1393" s="20"/>
      <c r="E1393" s="20"/>
      <c r="F1393" s="20"/>
      <c r="G1393" s="37"/>
      <c r="H1393" s="37"/>
      <c r="I1393" s="37"/>
      <c r="J1393" s="37"/>
      <c r="K1393" s="37"/>
      <c r="L1393" s="37"/>
      <c r="M1393" s="37"/>
      <c r="N1393" s="37"/>
      <c r="O1393" s="37"/>
      <c r="P1393" s="37"/>
      <c r="Q1393" s="37"/>
      <c r="R1393" s="37"/>
      <c r="S1393" s="37"/>
      <c r="T1393" s="37"/>
      <c r="U1393" s="37"/>
      <c r="V1393" s="37"/>
      <c r="W1393" s="37"/>
      <c r="X1393" s="37"/>
      <c r="Y1393" s="37"/>
      <c r="Z1393" s="37"/>
      <c r="AA1393" s="37"/>
      <c r="AB1393" s="37"/>
      <c r="AC1393" s="37"/>
      <c r="AD1393" s="37"/>
      <c r="AE1393" s="37"/>
      <c r="AF1393" s="37"/>
      <c r="AG1393" s="37"/>
      <c r="AH1393" s="37"/>
      <c r="AI1393" s="37"/>
      <c r="AJ1393" s="37"/>
      <c r="AK1393" s="37"/>
      <c r="AL1393" s="37"/>
      <c r="AM1393" s="37"/>
      <c r="AN1393" s="37"/>
      <c r="AO1393" s="37"/>
      <c r="AP1393" s="37"/>
      <c r="AQ1393" s="37"/>
      <c r="AR1393" s="37"/>
      <c r="AS1393" s="37"/>
      <c r="AT1393" s="37"/>
      <c r="AU1393" s="37"/>
      <c r="AV1393" s="37"/>
      <c r="AW1393" s="37"/>
      <c r="AX1393" s="37"/>
      <c r="AY1393" s="37"/>
      <c r="AZ1393" s="37"/>
      <c r="BA1393" s="37"/>
      <c r="BB1393" s="37"/>
      <c r="BC1393" s="37"/>
      <c r="BD1393" s="37"/>
      <c r="BE1393" s="37"/>
      <c r="BF1393" s="37"/>
      <c r="BG1393" s="37"/>
      <c r="BH1393" s="37"/>
      <c r="BI1393" s="37"/>
      <c r="BJ1393" s="37"/>
      <c r="BK1393" s="37"/>
      <c r="BL1393" s="37"/>
      <c r="BM1393" s="37"/>
      <c r="BN1393" s="37"/>
      <c r="BO1393" s="37"/>
      <c r="BP1393" s="37"/>
      <c r="BQ1393" s="37"/>
      <c r="BR1393" s="37"/>
      <c r="BS1393" s="37"/>
      <c r="BT1393" s="37"/>
      <c r="BU1393" s="37"/>
      <c r="BV1393" s="37"/>
      <c r="BW1393" s="37"/>
      <c r="BX1393" s="37"/>
      <c r="BY1393" s="37"/>
      <c r="BZ1393" s="37"/>
      <c r="CA1393" s="37"/>
      <c r="CB1393" s="37"/>
      <c r="CC1393" s="37"/>
      <c r="CD1393" s="37"/>
      <c r="CE1393" s="37"/>
      <c r="CF1393" s="37"/>
      <c r="CG1393" s="37"/>
      <c r="CH1393" s="37"/>
      <c r="CI1393" s="37"/>
      <c r="CJ1393" s="37"/>
      <c r="CK1393" s="37"/>
      <c r="CL1393" s="37"/>
      <c r="CM1393" s="37"/>
      <c r="CN1393" s="37"/>
      <c r="CO1393" s="37"/>
      <c r="CP1393" s="37"/>
      <c r="CQ1393" s="37"/>
      <c r="CR1393" s="37"/>
      <c r="CS1393" s="37"/>
      <c r="CT1393" s="37"/>
      <c r="CU1393" s="37"/>
      <c r="CV1393" s="37"/>
      <c r="CW1393" s="37"/>
      <c r="CX1393" s="37"/>
      <c r="CY1393" s="37"/>
      <c r="CZ1393" s="37"/>
      <c r="DA1393" s="37"/>
      <c r="DB1393" s="37"/>
      <c r="DC1393" s="37"/>
      <c r="DD1393" s="37"/>
      <c r="DE1393" s="37"/>
      <c r="DF1393" s="37"/>
      <c r="DG1393" s="37"/>
      <c r="DH1393" s="37"/>
      <c r="DI1393" s="37"/>
      <c r="DJ1393" s="37"/>
      <c r="DK1393" s="37"/>
      <c r="DL1393" s="37"/>
      <c r="DM1393" s="37"/>
      <c r="DN1393" s="37"/>
      <c r="DO1393" s="37"/>
      <c r="DP1393" s="37"/>
      <c r="DQ1393" s="37"/>
      <c r="DR1393" s="37"/>
      <c r="DS1393" s="37"/>
      <c r="DT1393" s="37"/>
      <c r="DU1393" s="37"/>
      <c r="DV1393" s="37"/>
      <c r="DW1393" s="37"/>
      <c r="DX1393" s="37"/>
      <c r="DY1393" s="37"/>
      <c r="DZ1393" s="37"/>
      <c r="EA1393" s="37"/>
      <c r="EB1393" s="37"/>
      <c r="EC1393" s="37"/>
      <c r="ED1393" s="37"/>
      <c r="EE1393" s="37"/>
      <c r="EF1393" s="37"/>
      <c r="EG1393" s="37"/>
      <c r="EH1393" s="37"/>
      <c r="EI1393" s="37"/>
      <c r="EJ1393" s="37"/>
      <c r="EK1393" s="37"/>
      <c r="EL1393" s="37"/>
      <c r="EM1393" s="37"/>
      <c r="EN1393" s="37"/>
      <c r="EO1393" s="37"/>
      <c r="EP1393" s="37"/>
      <c r="EQ1393" s="37"/>
      <c r="ER1393" s="37"/>
      <c r="ES1393" s="37"/>
      <c r="ET1393" s="37"/>
      <c r="EU1393" s="37"/>
      <c r="EV1393" s="37"/>
      <c r="EW1393" s="37"/>
      <c r="EX1393" s="37"/>
      <c r="EY1393" s="37"/>
      <c r="EZ1393" s="37"/>
      <c r="FA1393" s="37"/>
      <c r="FB1393" s="37"/>
      <c r="FC1393" s="37"/>
      <c r="FD1393" s="37"/>
      <c r="FE1393" s="37"/>
      <c r="FF1393" s="37"/>
      <c r="FG1393" s="37"/>
      <c r="FH1393" s="37"/>
      <c r="FI1393" s="37"/>
      <c r="FJ1393" s="37"/>
      <c r="FK1393" s="37"/>
      <c r="FL1393" s="37"/>
      <c r="FM1393" s="37"/>
      <c r="FN1393" s="37"/>
      <c r="FO1393" s="37"/>
      <c r="FP1393" s="37"/>
      <c r="FQ1393" s="37"/>
      <c r="FR1393" s="37"/>
      <c r="FS1393" s="37"/>
      <c r="FT1393" s="37"/>
      <c r="FU1393" s="37"/>
      <c r="FV1393" s="37"/>
      <c r="FW1393" s="37"/>
      <c r="FX1393" s="37"/>
      <c r="FY1393" s="37"/>
      <c r="FZ1393" s="37"/>
      <c r="GA1393" s="37"/>
      <c r="GB1393" s="37"/>
      <c r="GC1393" s="37"/>
      <c r="GD1393" s="37"/>
      <c r="GE1393" s="37"/>
      <c r="GF1393" s="37"/>
      <c r="GG1393" s="37"/>
      <c r="GH1393" s="37"/>
      <c r="GI1393" s="37"/>
      <c r="GJ1393" s="37"/>
      <c r="GK1393" s="37"/>
      <c r="GL1393" s="37"/>
      <c r="GM1393" s="37"/>
      <c r="GN1393" s="37"/>
      <c r="GO1393" s="37"/>
      <c r="GP1393" s="37"/>
      <c r="GQ1393" s="37"/>
      <c r="GR1393" s="37"/>
      <c r="GS1393" s="37"/>
      <c r="GT1393" s="37"/>
      <c r="GU1393" s="37"/>
      <c r="GV1393" s="37"/>
      <c r="GW1393" s="37"/>
      <c r="GX1393" s="37"/>
      <c r="GY1393" s="37"/>
      <c r="GZ1393" s="37"/>
      <c r="HA1393" s="37"/>
    </row>
    <row r="1394" spans="1:209" s="39" customFormat="1" x14ac:dyDescent="0.25">
      <c r="A1394" s="50"/>
      <c r="B1394" s="124"/>
      <c r="C1394" s="125"/>
      <c r="D1394" s="20"/>
      <c r="E1394" s="20"/>
      <c r="F1394" s="20"/>
      <c r="G1394" s="37"/>
      <c r="H1394" s="37"/>
      <c r="I1394" s="37"/>
      <c r="J1394" s="37"/>
      <c r="K1394" s="37"/>
      <c r="L1394" s="37"/>
      <c r="M1394" s="37"/>
      <c r="N1394" s="37"/>
      <c r="O1394" s="37"/>
      <c r="P1394" s="37"/>
      <c r="Q1394" s="37"/>
      <c r="R1394" s="37"/>
      <c r="S1394" s="37"/>
      <c r="T1394" s="37"/>
      <c r="U1394" s="37"/>
      <c r="V1394" s="37"/>
      <c r="W1394" s="37"/>
      <c r="X1394" s="37"/>
      <c r="Y1394" s="37"/>
      <c r="Z1394" s="37"/>
      <c r="AA1394" s="37"/>
      <c r="AB1394" s="37"/>
      <c r="AC1394" s="37"/>
      <c r="AD1394" s="37"/>
      <c r="AE1394" s="37"/>
      <c r="AF1394" s="37"/>
      <c r="AG1394" s="37"/>
      <c r="AH1394" s="37"/>
      <c r="AI1394" s="37"/>
      <c r="AJ1394" s="37"/>
      <c r="AK1394" s="37"/>
      <c r="AL1394" s="37"/>
      <c r="AM1394" s="37"/>
      <c r="AN1394" s="37"/>
      <c r="AO1394" s="37"/>
      <c r="AP1394" s="37"/>
      <c r="AQ1394" s="37"/>
      <c r="AR1394" s="37"/>
      <c r="AS1394" s="37"/>
      <c r="AT1394" s="37"/>
      <c r="AU1394" s="37"/>
      <c r="AV1394" s="37"/>
      <c r="AW1394" s="37"/>
      <c r="AX1394" s="37"/>
      <c r="AY1394" s="37"/>
      <c r="AZ1394" s="37"/>
      <c r="BA1394" s="37"/>
      <c r="BB1394" s="37"/>
      <c r="BC1394" s="37"/>
      <c r="BD1394" s="37"/>
      <c r="BE1394" s="37"/>
      <c r="BF1394" s="37"/>
      <c r="BG1394" s="37"/>
      <c r="BH1394" s="37"/>
      <c r="BI1394" s="37"/>
      <c r="BJ1394" s="37"/>
      <c r="BK1394" s="37"/>
      <c r="BL1394" s="37"/>
      <c r="BM1394" s="37"/>
      <c r="BN1394" s="37"/>
      <c r="BO1394" s="37"/>
      <c r="BP1394" s="37"/>
      <c r="BQ1394" s="37"/>
      <c r="BR1394" s="37"/>
      <c r="BS1394" s="37"/>
      <c r="BT1394" s="37"/>
      <c r="BU1394" s="37"/>
      <c r="BV1394" s="37"/>
      <c r="BW1394" s="37"/>
      <c r="BX1394" s="37"/>
      <c r="BY1394" s="37"/>
      <c r="BZ1394" s="37"/>
      <c r="CA1394" s="37"/>
      <c r="CB1394" s="37"/>
      <c r="CC1394" s="37"/>
      <c r="CD1394" s="37"/>
      <c r="CE1394" s="37"/>
      <c r="CF1394" s="37"/>
      <c r="CG1394" s="37"/>
      <c r="CH1394" s="37"/>
      <c r="CI1394" s="37"/>
      <c r="CJ1394" s="37"/>
      <c r="CK1394" s="37"/>
      <c r="CL1394" s="37"/>
      <c r="CM1394" s="37"/>
      <c r="CN1394" s="37"/>
      <c r="CO1394" s="37"/>
      <c r="CP1394" s="37"/>
      <c r="CQ1394" s="37"/>
      <c r="CR1394" s="37"/>
      <c r="CS1394" s="37"/>
      <c r="CT1394" s="37"/>
      <c r="CU1394" s="37"/>
      <c r="CV1394" s="37"/>
      <c r="CW1394" s="37"/>
      <c r="CX1394" s="37"/>
      <c r="CY1394" s="37"/>
      <c r="CZ1394" s="37"/>
      <c r="DA1394" s="37"/>
      <c r="DB1394" s="37"/>
      <c r="DC1394" s="37"/>
      <c r="DD1394" s="37"/>
      <c r="DE1394" s="37"/>
      <c r="DF1394" s="37"/>
      <c r="DG1394" s="37"/>
      <c r="DH1394" s="37"/>
      <c r="DI1394" s="37"/>
      <c r="DJ1394" s="37"/>
      <c r="DK1394" s="37"/>
      <c r="DL1394" s="37"/>
      <c r="DM1394" s="37"/>
      <c r="DN1394" s="37"/>
      <c r="DO1394" s="37"/>
      <c r="DP1394" s="37"/>
      <c r="DQ1394" s="37"/>
      <c r="DR1394" s="37"/>
      <c r="DS1394" s="37"/>
      <c r="DT1394" s="37"/>
      <c r="DU1394" s="37"/>
      <c r="DV1394" s="37"/>
      <c r="DW1394" s="37"/>
      <c r="DX1394" s="37"/>
      <c r="DY1394" s="37"/>
      <c r="DZ1394" s="37"/>
      <c r="EA1394" s="37"/>
      <c r="EB1394" s="37"/>
      <c r="EC1394" s="37"/>
      <c r="ED1394" s="37"/>
      <c r="EE1394" s="37"/>
      <c r="EF1394" s="37"/>
      <c r="EG1394" s="37"/>
      <c r="EH1394" s="37"/>
      <c r="EI1394" s="37"/>
      <c r="EJ1394" s="37"/>
      <c r="EK1394" s="37"/>
      <c r="EL1394" s="37"/>
      <c r="EM1394" s="37"/>
      <c r="EN1394" s="37"/>
      <c r="EO1394" s="37"/>
      <c r="EP1394" s="37"/>
      <c r="EQ1394" s="37"/>
      <c r="ER1394" s="37"/>
      <c r="ES1394" s="37"/>
      <c r="ET1394" s="37"/>
      <c r="EU1394" s="37"/>
      <c r="EV1394" s="37"/>
      <c r="EW1394" s="37"/>
      <c r="EX1394" s="37"/>
      <c r="EY1394" s="37"/>
      <c r="EZ1394" s="37"/>
      <c r="FA1394" s="37"/>
      <c r="FB1394" s="37"/>
      <c r="FC1394" s="37"/>
      <c r="FD1394" s="37"/>
      <c r="FE1394" s="37"/>
      <c r="FF1394" s="37"/>
      <c r="FG1394" s="37"/>
      <c r="FH1394" s="37"/>
      <c r="FI1394" s="37"/>
      <c r="FJ1394" s="37"/>
      <c r="FK1394" s="37"/>
      <c r="FL1394" s="37"/>
      <c r="FM1394" s="37"/>
      <c r="FN1394" s="37"/>
      <c r="FO1394" s="37"/>
      <c r="FP1394" s="37"/>
      <c r="FQ1394" s="37"/>
      <c r="FR1394" s="37"/>
      <c r="FS1394" s="37"/>
      <c r="FT1394" s="37"/>
      <c r="FU1394" s="37"/>
      <c r="FV1394" s="37"/>
      <c r="FW1394" s="37"/>
      <c r="FX1394" s="37"/>
      <c r="FY1394" s="37"/>
      <c r="FZ1394" s="37"/>
      <c r="GA1394" s="37"/>
      <c r="GB1394" s="37"/>
      <c r="GC1394" s="37"/>
      <c r="GD1394" s="37"/>
      <c r="GE1394" s="37"/>
      <c r="GF1394" s="37"/>
      <c r="GG1394" s="37"/>
      <c r="GH1394" s="37"/>
      <c r="GI1394" s="37"/>
      <c r="GJ1394" s="37"/>
      <c r="GK1394" s="37"/>
      <c r="GL1394" s="37"/>
      <c r="GM1394" s="37"/>
      <c r="GN1394" s="37"/>
      <c r="GO1394" s="37"/>
      <c r="GP1394" s="37"/>
      <c r="GQ1394" s="37"/>
      <c r="GR1394" s="37"/>
      <c r="GS1394" s="37"/>
      <c r="GT1394" s="37"/>
      <c r="GU1394" s="37"/>
      <c r="GV1394" s="37"/>
      <c r="GW1394" s="37"/>
      <c r="GX1394" s="37"/>
      <c r="GY1394" s="37"/>
      <c r="GZ1394" s="37"/>
      <c r="HA1394" s="37"/>
    </row>
    <row r="1395" spans="1:209" s="39" customFormat="1" x14ac:dyDescent="0.25">
      <c r="A1395" s="50"/>
      <c r="B1395" s="124"/>
      <c r="C1395" s="125"/>
      <c r="D1395" s="20"/>
      <c r="E1395" s="20"/>
      <c r="F1395" s="20"/>
      <c r="G1395" s="37"/>
      <c r="H1395" s="37"/>
      <c r="I1395" s="37"/>
      <c r="J1395" s="37"/>
      <c r="K1395" s="37"/>
      <c r="L1395" s="37"/>
      <c r="M1395" s="37"/>
      <c r="N1395" s="37"/>
      <c r="O1395" s="37"/>
      <c r="P1395" s="37"/>
      <c r="Q1395" s="37"/>
      <c r="R1395" s="37"/>
      <c r="S1395" s="37"/>
      <c r="T1395" s="37"/>
      <c r="U1395" s="37"/>
      <c r="V1395" s="37"/>
      <c r="W1395" s="37"/>
      <c r="X1395" s="37"/>
      <c r="Y1395" s="37"/>
      <c r="Z1395" s="37"/>
      <c r="AA1395" s="37"/>
      <c r="AB1395" s="37"/>
      <c r="AC1395" s="37"/>
      <c r="AD1395" s="37"/>
      <c r="AE1395" s="37"/>
      <c r="AF1395" s="37"/>
      <c r="AG1395" s="37"/>
      <c r="AH1395" s="37"/>
      <c r="AI1395" s="37"/>
      <c r="AJ1395" s="37"/>
      <c r="AK1395" s="37"/>
      <c r="AL1395" s="37"/>
      <c r="AM1395" s="37"/>
      <c r="AN1395" s="37"/>
      <c r="AO1395" s="37"/>
      <c r="AP1395" s="37"/>
      <c r="AQ1395" s="37"/>
      <c r="AR1395" s="37"/>
      <c r="AS1395" s="37"/>
      <c r="AT1395" s="37"/>
      <c r="AU1395" s="37"/>
      <c r="AV1395" s="37"/>
      <c r="AW1395" s="37"/>
      <c r="AX1395" s="37"/>
      <c r="AY1395" s="37"/>
      <c r="AZ1395" s="37"/>
      <c r="BA1395" s="37"/>
      <c r="BB1395" s="37"/>
      <c r="BC1395" s="37"/>
      <c r="BD1395" s="37"/>
      <c r="BE1395" s="37"/>
      <c r="BF1395" s="37"/>
      <c r="BG1395" s="37"/>
      <c r="BH1395" s="37"/>
      <c r="BI1395" s="37"/>
      <c r="BJ1395" s="37"/>
      <c r="BK1395" s="37"/>
      <c r="BL1395" s="37"/>
      <c r="BM1395" s="37"/>
      <c r="BN1395" s="37"/>
      <c r="BO1395" s="37"/>
      <c r="BP1395" s="37"/>
      <c r="BQ1395" s="37"/>
      <c r="BR1395" s="37"/>
      <c r="BS1395" s="37"/>
      <c r="BT1395" s="37"/>
      <c r="BU1395" s="37"/>
      <c r="BV1395" s="37"/>
      <c r="BW1395" s="37"/>
      <c r="BX1395" s="37"/>
      <c r="BY1395" s="37"/>
      <c r="BZ1395" s="37"/>
      <c r="CA1395" s="37"/>
      <c r="CB1395" s="37"/>
      <c r="CC1395" s="37"/>
      <c r="CD1395" s="37"/>
      <c r="CE1395" s="37"/>
      <c r="CF1395" s="37"/>
      <c r="CG1395" s="37"/>
      <c r="CH1395" s="37"/>
      <c r="CI1395" s="37"/>
      <c r="CJ1395" s="37"/>
      <c r="CK1395" s="37"/>
      <c r="CL1395" s="37"/>
      <c r="CM1395" s="37"/>
      <c r="CN1395" s="37"/>
      <c r="CO1395" s="37"/>
      <c r="CP1395" s="37"/>
      <c r="CQ1395" s="37"/>
      <c r="CR1395" s="37"/>
      <c r="CS1395" s="37"/>
      <c r="CT1395" s="37"/>
      <c r="CU1395" s="37"/>
      <c r="CV1395" s="37"/>
      <c r="CW1395" s="37"/>
      <c r="CX1395" s="37"/>
      <c r="CY1395" s="37"/>
      <c r="CZ1395" s="37"/>
      <c r="DA1395" s="37"/>
      <c r="DB1395" s="37"/>
      <c r="DC1395" s="37"/>
      <c r="DD1395" s="37"/>
      <c r="DE1395" s="37"/>
      <c r="DF1395" s="37"/>
      <c r="DG1395" s="37"/>
      <c r="DH1395" s="37"/>
      <c r="DI1395" s="37"/>
      <c r="DJ1395" s="37"/>
      <c r="DK1395" s="37"/>
      <c r="DL1395" s="37"/>
      <c r="DM1395" s="37"/>
      <c r="DN1395" s="37"/>
      <c r="DO1395" s="37"/>
      <c r="DP1395" s="37"/>
      <c r="DQ1395" s="37"/>
      <c r="DR1395" s="37"/>
      <c r="DS1395" s="37"/>
      <c r="DT1395" s="37"/>
      <c r="DU1395" s="37"/>
      <c r="DV1395" s="37"/>
      <c r="DW1395" s="37"/>
      <c r="DX1395" s="37"/>
      <c r="DY1395" s="37"/>
      <c r="DZ1395" s="37"/>
      <c r="EA1395" s="37"/>
      <c r="EB1395" s="37"/>
      <c r="EC1395" s="37"/>
      <c r="ED1395" s="37"/>
      <c r="EE1395" s="37"/>
      <c r="EF1395" s="37"/>
      <c r="EG1395" s="37"/>
      <c r="EH1395" s="37"/>
      <c r="EI1395" s="37"/>
      <c r="EJ1395" s="37"/>
      <c r="EK1395" s="37"/>
      <c r="EL1395" s="37"/>
      <c r="EM1395" s="37"/>
      <c r="EN1395" s="37"/>
      <c r="EO1395" s="37"/>
      <c r="EP1395" s="37"/>
      <c r="EQ1395" s="37"/>
      <c r="ER1395" s="37"/>
      <c r="ES1395" s="37"/>
      <c r="ET1395" s="37"/>
      <c r="EU1395" s="37"/>
      <c r="EV1395" s="37"/>
      <c r="EW1395" s="37"/>
      <c r="EX1395" s="37"/>
      <c r="EY1395" s="37"/>
      <c r="EZ1395" s="37"/>
      <c r="FA1395" s="37"/>
      <c r="FB1395" s="37"/>
      <c r="FC1395" s="37"/>
      <c r="FD1395" s="37"/>
      <c r="FE1395" s="37"/>
      <c r="FF1395" s="37"/>
      <c r="FG1395" s="37"/>
      <c r="FH1395" s="37"/>
      <c r="FI1395" s="37"/>
      <c r="FJ1395" s="37"/>
      <c r="FK1395" s="37"/>
      <c r="FL1395" s="37"/>
      <c r="FM1395" s="37"/>
      <c r="FN1395" s="37"/>
      <c r="FO1395" s="37"/>
      <c r="FP1395" s="37"/>
      <c r="FQ1395" s="37"/>
      <c r="FR1395" s="37"/>
      <c r="FS1395" s="37"/>
      <c r="FT1395" s="37"/>
      <c r="FU1395" s="37"/>
      <c r="FV1395" s="37"/>
      <c r="FW1395" s="37"/>
      <c r="FX1395" s="37"/>
      <c r="FY1395" s="37"/>
      <c r="FZ1395" s="37"/>
      <c r="GA1395" s="37"/>
      <c r="GB1395" s="37"/>
      <c r="GC1395" s="37"/>
      <c r="GD1395" s="37"/>
      <c r="GE1395" s="37"/>
      <c r="GF1395" s="37"/>
      <c r="GG1395" s="37"/>
      <c r="GH1395" s="37"/>
      <c r="GI1395" s="37"/>
      <c r="GJ1395" s="37"/>
      <c r="GK1395" s="37"/>
      <c r="GL1395" s="37"/>
      <c r="GM1395" s="37"/>
      <c r="GN1395" s="37"/>
      <c r="GO1395" s="37"/>
      <c r="GP1395" s="37"/>
      <c r="GQ1395" s="37"/>
      <c r="GR1395" s="37"/>
      <c r="GS1395" s="37"/>
      <c r="GT1395" s="37"/>
      <c r="GU1395" s="37"/>
      <c r="GV1395" s="37"/>
      <c r="GW1395" s="37"/>
      <c r="GX1395" s="37"/>
      <c r="GY1395" s="37"/>
      <c r="GZ1395" s="37"/>
      <c r="HA1395" s="37"/>
    </row>
    <row r="1396" spans="1:209" s="39" customFormat="1" x14ac:dyDescent="0.25">
      <c r="A1396" s="50"/>
      <c r="B1396" s="124"/>
      <c r="C1396" s="125"/>
      <c r="D1396" s="20"/>
      <c r="E1396" s="20"/>
      <c r="F1396" s="20"/>
      <c r="G1396" s="37"/>
      <c r="H1396" s="37"/>
      <c r="I1396" s="37"/>
      <c r="J1396" s="37"/>
      <c r="K1396" s="37"/>
      <c r="L1396" s="37"/>
      <c r="M1396" s="37"/>
      <c r="N1396" s="37"/>
      <c r="O1396" s="37"/>
      <c r="P1396" s="37"/>
      <c r="Q1396" s="37"/>
      <c r="R1396" s="37"/>
      <c r="S1396" s="37"/>
      <c r="T1396" s="37"/>
      <c r="U1396" s="37"/>
      <c r="V1396" s="37"/>
      <c r="W1396" s="37"/>
      <c r="X1396" s="37"/>
      <c r="Y1396" s="37"/>
      <c r="Z1396" s="37"/>
      <c r="AA1396" s="37"/>
      <c r="AB1396" s="37"/>
      <c r="AC1396" s="37"/>
      <c r="AD1396" s="37"/>
      <c r="AE1396" s="37"/>
      <c r="AF1396" s="37"/>
      <c r="AG1396" s="37"/>
      <c r="AH1396" s="37"/>
      <c r="AI1396" s="37"/>
      <c r="AJ1396" s="37"/>
      <c r="AK1396" s="37"/>
      <c r="AL1396" s="37"/>
      <c r="AM1396" s="37"/>
      <c r="AN1396" s="37"/>
      <c r="AO1396" s="37"/>
      <c r="AP1396" s="37"/>
      <c r="AQ1396" s="37"/>
      <c r="AR1396" s="37"/>
      <c r="AS1396" s="37"/>
      <c r="AT1396" s="37"/>
      <c r="AU1396" s="37"/>
      <c r="AV1396" s="37"/>
      <c r="AW1396" s="37"/>
      <c r="AX1396" s="37"/>
      <c r="AY1396" s="37"/>
      <c r="AZ1396" s="37"/>
      <c r="BA1396" s="37"/>
      <c r="BB1396" s="37"/>
      <c r="BC1396" s="37"/>
      <c r="BD1396" s="37"/>
      <c r="BE1396" s="37"/>
      <c r="BF1396" s="37"/>
      <c r="BG1396" s="37"/>
      <c r="BH1396" s="37"/>
      <c r="BI1396" s="37"/>
      <c r="BJ1396" s="37"/>
      <c r="BK1396" s="37"/>
      <c r="BL1396" s="37"/>
      <c r="BM1396" s="37"/>
      <c r="BN1396" s="37"/>
      <c r="BO1396" s="37"/>
      <c r="BP1396" s="37"/>
      <c r="BQ1396" s="37"/>
      <c r="BR1396" s="37"/>
      <c r="BS1396" s="37"/>
      <c r="BT1396" s="37"/>
      <c r="BU1396" s="37"/>
      <c r="BV1396" s="37"/>
      <c r="BW1396" s="37"/>
      <c r="BX1396" s="37"/>
      <c r="BY1396" s="37"/>
      <c r="BZ1396" s="37"/>
      <c r="CA1396" s="37"/>
      <c r="CB1396" s="37"/>
      <c r="CC1396" s="37"/>
      <c r="CD1396" s="37"/>
      <c r="CE1396" s="37"/>
      <c r="CF1396" s="37"/>
      <c r="CG1396" s="37"/>
      <c r="CH1396" s="37"/>
      <c r="CI1396" s="37"/>
      <c r="CJ1396" s="37"/>
      <c r="CK1396" s="37"/>
      <c r="CL1396" s="37"/>
      <c r="CM1396" s="37"/>
      <c r="CN1396" s="37"/>
      <c r="CO1396" s="37"/>
      <c r="CP1396" s="37"/>
      <c r="CQ1396" s="37"/>
      <c r="CR1396" s="37"/>
      <c r="CS1396" s="37"/>
      <c r="CT1396" s="37"/>
      <c r="CU1396" s="37"/>
      <c r="CV1396" s="37"/>
      <c r="CW1396" s="37"/>
      <c r="CX1396" s="37"/>
      <c r="CY1396" s="37"/>
      <c r="CZ1396" s="37"/>
      <c r="DA1396" s="37"/>
      <c r="DB1396" s="37"/>
      <c r="DC1396" s="37"/>
      <c r="DD1396" s="37"/>
      <c r="DE1396" s="37"/>
      <c r="DF1396" s="37"/>
      <c r="DG1396" s="37"/>
      <c r="DH1396" s="37"/>
      <c r="DI1396" s="37"/>
      <c r="DJ1396" s="37"/>
      <c r="DK1396" s="37"/>
      <c r="DL1396" s="37"/>
      <c r="DM1396" s="37"/>
      <c r="DN1396" s="37"/>
      <c r="DO1396" s="37"/>
      <c r="DP1396" s="37"/>
      <c r="DQ1396" s="37"/>
      <c r="DR1396" s="37"/>
      <c r="DS1396" s="37"/>
      <c r="DT1396" s="37"/>
      <c r="DU1396" s="37"/>
      <c r="DV1396" s="37"/>
      <c r="DW1396" s="37"/>
      <c r="DX1396" s="37"/>
      <c r="DY1396" s="37"/>
      <c r="DZ1396" s="37"/>
      <c r="EA1396" s="37"/>
      <c r="EB1396" s="37"/>
      <c r="EC1396" s="37"/>
      <c r="ED1396" s="37"/>
      <c r="EE1396" s="37"/>
      <c r="EF1396" s="37"/>
      <c r="EG1396" s="37"/>
      <c r="EH1396" s="37"/>
      <c r="EI1396" s="37"/>
      <c r="EJ1396" s="37"/>
      <c r="EK1396" s="37"/>
      <c r="EL1396" s="37"/>
      <c r="EM1396" s="37"/>
      <c r="EN1396" s="37"/>
      <c r="EO1396" s="37"/>
      <c r="EP1396" s="37"/>
      <c r="EQ1396" s="37"/>
      <c r="ER1396" s="37"/>
      <c r="ES1396" s="37"/>
      <c r="ET1396" s="37"/>
      <c r="EU1396" s="37"/>
      <c r="EV1396" s="37"/>
      <c r="EW1396" s="37"/>
      <c r="EX1396" s="37"/>
      <c r="EY1396" s="37"/>
      <c r="EZ1396" s="37"/>
      <c r="FA1396" s="37"/>
      <c r="FB1396" s="37"/>
      <c r="FC1396" s="37"/>
      <c r="FD1396" s="37"/>
      <c r="FE1396" s="37"/>
      <c r="FF1396" s="37"/>
      <c r="FG1396" s="37"/>
      <c r="FH1396" s="37"/>
      <c r="FI1396" s="37"/>
      <c r="FJ1396" s="37"/>
      <c r="FK1396" s="37"/>
      <c r="FL1396" s="37"/>
      <c r="FM1396" s="37"/>
      <c r="FN1396" s="37"/>
      <c r="FO1396" s="37"/>
      <c r="FP1396" s="37"/>
      <c r="FQ1396" s="37"/>
      <c r="FR1396" s="37"/>
      <c r="FS1396" s="37"/>
      <c r="FT1396" s="37"/>
      <c r="FU1396" s="37"/>
      <c r="FV1396" s="37"/>
      <c r="FW1396" s="37"/>
      <c r="FX1396" s="37"/>
      <c r="FY1396" s="37"/>
      <c r="FZ1396" s="37"/>
      <c r="GA1396" s="37"/>
      <c r="GB1396" s="37"/>
      <c r="GC1396" s="37"/>
      <c r="GD1396" s="37"/>
      <c r="GE1396" s="37"/>
      <c r="GF1396" s="37"/>
      <c r="GG1396" s="37"/>
      <c r="GH1396" s="37"/>
      <c r="GI1396" s="37"/>
      <c r="GJ1396" s="37"/>
      <c r="GK1396" s="37"/>
      <c r="GL1396" s="37"/>
      <c r="GM1396" s="37"/>
      <c r="GN1396" s="37"/>
      <c r="GO1396" s="37"/>
      <c r="GP1396" s="37"/>
      <c r="GQ1396" s="37"/>
      <c r="GR1396" s="37"/>
      <c r="GS1396" s="37"/>
      <c r="GT1396" s="37"/>
      <c r="GU1396" s="37"/>
      <c r="GV1396" s="37"/>
      <c r="GW1396" s="37"/>
      <c r="GX1396" s="37"/>
      <c r="GY1396" s="37"/>
      <c r="GZ1396" s="37"/>
      <c r="HA1396" s="37"/>
    </row>
    <row r="1397" spans="1:209" x14ac:dyDescent="0.25">
      <c r="D1397" s="20"/>
      <c r="E1397" s="20"/>
      <c r="F1397" s="20"/>
    </row>
    <row r="1398" spans="1:209" s="39" customFormat="1" x14ac:dyDescent="0.25">
      <c r="A1398" s="50"/>
      <c r="B1398" s="124"/>
      <c r="C1398" s="125"/>
      <c r="D1398" s="20"/>
      <c r="E1398" s="20"/>
      <c r="F1398" s="20"/>
      <c r="G1398" s="37"/>
      <c r="H1398" s="37"/>
      <c r="I1398" s="37"/>
      <c r="J1398" s="37"/>
      <c r="K1398" s="37"/>
      <c r="L1398" s="37"/>
      <c r="M1398" s="37"/>
      <c r="N1398" s="37"/>
      <c r="O1398" s="37"/>
      <c r="P1398" s="37"/>
      <c r="Q1398" s="37"/>
      <c r="R1398" s="37"/>
      <c r="S1398" s="37"/>
      <c r="T1398" s="37"/>
      <c r="U1398" s="37"/>
      <c r="V1398" s="37"/>
      <c r="W1398" s="37"/>
      <c r="X1398" s="37"/>
      <c r="Y1398" s="37"/>
      <c r="Z1398" s="37"/>
      <c r="AA1398" s="37"/>
      <c r="AB1398" s="37"/>
      <c r="AC1398" s="37"/>
      <c r="AD1398" s="37"/>
      <c r="AE1398" s="37"/>
      <c r="AF1398" s="37"/>
      <c r="AG1398" s="37"/>
      <c r="AH1398" s="37"/>
      <c r="AI1398" s="37"/>
      <c r="AJ1398" s="37"/>
      <c r="AK1398" s="37"/>
      <c r="AL1398" s="37"/>
      <c r="AM1398" s="37"/>
      <c r="AN1398" s="37"/>
      <c r="AO1398" s="37"/>
      <c r="AP1398" s="37"/>
      <c r="AQ1398" s="37"/>
      <c r="AR1398" s="37"/>
      <c r="AS1398" s="37"/>
      <c r="AT1398" s="37"/>
      <c r="AU1398" s="37"/>
      <c r="AV1398" s="37"/>
      <c r="AW1398" s="37"/>
      <c r="AX1398" s="37"/>
      <c r="AY1398" s="37"/>
      <c r="AZ1398" s="37"/>
      <c r="BA1398" s="37"/>
      <c r="BB1398" s="37"/>
      <c r="BC1398" s="37"/>
      <c r="BD1398" s="37"/>
      <c r="BE1398" s="37"/>
      <c r="BF1398" s="37"/>
      <c r="BG1398" s="37"/>
      <c r="BH1398" s="37"/>
      <c r="BI1398" s="37"/>
      <c r="BJ1398" s="37"/>
      <c r="BK1398" s="37"/>
      <c r="BL1398" s="37"/>
      <c r="BM1398" s="37"/>
      <c r="BN1398" s="37"/>
      <c r="BO1398" s="37"/>
      <c r="BP1398" s="37"/>
      <c r="BQ1398" s="37"/>
      <c r="BR1398" s="37"/>
      <c r="BS1398" s="37"/>
      <c r="BT1398" s="37"/>
      <c r="BU1398" s="37"/>
      <c r="BV1398" s="37"/>
      <c r="BW1398" s="37"/>
      <c r="BX1398" s="37"/>
      <c r="BY1398" s="37"/>
      <c r="BZ1398" s="37"/>
      <c r="CA1398" s="37"/>
      <c r="CB1398" s="37"/>
      <c r="CC1398" s="37"/>
      <c r="CD1398" s="37"/>
      <c r="CE1398" s="37"/>
      <c r="CF1398" s="37"/>
      <c r="CG1398" s="37"/>
      <c r="CH1398" s="37"/>
      <c r="CI1398" s="37"/>
      <c r="CJ1398" s="37"/>
      <c r="CK1398" s="37"/>
      <c r="CL1398" s="37"/>
      <c r="CM1398" s="37"/>
      <c r="CN1398" s="37"/>
      <c r="CO1398" s="37"/>
      <c r="CP1398" s="37"/>
      <c r="CQ1398" s="37"/>
      <c r="CR1398" s="37"/>
      <c r="CS1398" s="37"/>
      <c r="CT1398" s="37"/>
      <c r="CU1398" s="37"/>
      <c r="CV1398" s="37"/>
      <c r="CW1398" s="37"/>
      <c r="CX1398" s="37"/>
      <c r="CY1398" s="37"/>
      <c r="CZ1398" s="37"/>
      <c r="DA1398" s="37"/>
      <c r="DB1398" s="37"/>
      <c r="DC1398" s="37"/>
      <c r="DD1398" s="37"/>
      <c r="DE1398" s="37"/>
      <c r="DF1398" s="37"/>
      <c r="DG1398" s="37"/>
      <c r="DH1398" s="37"/>
      <c r="DI1398" s="37"/>
      <c r="DJ1398" s="37"/>
      <c r="DK1398" s="37"/>
      <c r="DL1398" s="37"/>
      <c r="DM1398" s="37"/>
      <c r="DN1398" s="37"/>
      <c r="DO1398" s="37"/>
      <c r="DP1398" s="37"/>
      <c r="DQ1398" s="37"/>
      <c r="DR1398" s="37"/>
      <c r="DS1398" s="37"/>
      <c r="DT1398" s="37"/>
      <c r="DU1398" s="37"/>
      <c r="DV1398" s="37"/>
      <c r="DW1398" s="37"/>
      <c r="DX1398" s="37"/>
      <c r="DY1398" s="37"/>
      <c r="DZ1398" s="37"/>
      <c r="EA1398" s="37"/>
      <c r="EB1398" s="37"/>
      <c r="EC1398" s="37"/>
      <c r="ED1398" s="37"/>
      <c r="EE1398" s="37"/>
      <c r="EF1398" s="37"/>
      <c r="EG1398" s="37"/>
      <c r="EH1398" s="37"/>
      <c r="EI1398" s="37"/>
      <c r="EJ1398" s="37"/>
      <c r="EK1398" s="37"/>
      <c r="EL1398" s="37"/>
      <c r="EM1398" s="37"/>
      <c r="EN1398" s="37"/>
      <c r="EO1398" s="37"/>
      <c r="EP1398" s="37"/>
      <c r="EQ1398" s="37"/>
      <c r="ER1398" s="37"/>
      <c r="ES1398" s="37"/>
      <c r="ET1398" s="37"/>
      <c r="EU1398" s="37"/>
      <c r="EV1398" s="37"/>
      <c r="EW1398" s="37"/>
      <c r="EX1398" s="37"/>
      <c r="EY1398" s="37"/>
      <c r="EZ1398" s="37"/>
      <c r="FA1398" s="37"/>
      <c r="FB1398" s="37"/>
      <c r="FC1398" s="37"/>
      <c r="FD1398" s="37"/>
      <c r="FE1398" s="37"/>
      <c r="FF1398" s="37"/>
      <c r="FG1398" s="37"/>
      <c r="FH1398" s="37"/>
      <c r="FI1398" s="37"/>
      <c r="FJ1398" s="37"/>
      <c r="FK1398" s="37"/>
      <c r="FL1398" s="37"/>
      <c r="FM1398" s="37"/>
      <c r="FN1398" s="37"/>
      <c r="FO1398" s="37"/>
      <c r="FP1398" s="37"/>
      <c r="FQ1398" s="37"/>
      <c r="FR1398" s="37"/>
      <c r="FS1398" s="37"/>
      <c r="FT1398" s="37"/>
      <c r="FU1398" s="37"/>
      <c r="FV1398" s="37"/>
      <c r="FW1398" s="37"/>
      <c r="FX1398" s="37"/>
      <c r="FY1398" s="37"/>
      <c r="FZ1398" s="37"/>
      <c r="GA1398" s="37"/>
      <c r="GB1398" s="37"/>
      <c r="GC1398" s="37"/>
      <c r="GD1398" s="37"/>
      <c r="GE1398" s="37"/>
      <c r="GF1398" s="37"/>
      <c r="GG1398" s="37"/>
      <c r="GH1398" s="37"/>
      <c r="GI1398" s="37"/>
      <c r="GJ1398" s="37"/>
      <c r="GK1398" s="37"/>
      <c r="GL1398" s="37"/>
      <c r="GM1398" s="37"/>
      <c r="GN1398" s="37"/>
      <c r="GO1398" s="37"/>
      <c r="GP1398" s="37"/>
      <c r="GQ1398" s="37"/>
      <c r="GR1398" s="37"/>
      <c r="GS1398" s="37"/>
      <c r="GT1398" s="37"/>
      <c r="GU1398" s="37"/>
      <c r="GV1398" s="37"/>
      <c r="GW1398" s="37"/>
      <c r="GX1398" s="37"/>
      <c r="GY1398" s="37"/>
      <c r="GZ1398" s="37"/>
      <c r="HA1398" s="37"/>
    </row>
    <row r="1399" spans="1:209" s="39" customFormat="1" x14ac:dyDescent="0.25">
      <c r="A1399" s="50"/>
      <c r="B1399" s="124"/>
      <c r="C1399" s="125"/>
      <c r="D1399" s="20"/>
      <c r="E1399" s="20"/>
      <c r="F1399" s="20"/>
      <c r="G1399" s="37"/>
      <c r="H1399" s="37"/>
      <c r="I1399" s="37"/>
      <c r="J1399" s="37"/>
      <c r="K1399" s="37"/>
      <c r="L1399" s="37"/>
      <c r="M1399" s="37"/>
      <c r="N1399" s="37"/>
      <c r="O1399" s="37"/>
      <c r="P1399" s="37"/>
      <c r="Q1399" s="37"/>
      <c r="R1399" s="37"/>
      <c r="S1399" s="37"/>
      <c r="T1399" s="37"/>
      <c r="U1399" s="37"/>
      <c r="V1399" s="37"/>
      <c r="W1399" s="37"/>
      <c r="X1399" s="37"/>
      <c r="Y1399" s="37"/>
      <c r="Z1399" s="37"/>
      <c r="AA1399" s="37"/>
      <c r="AB1399" s="37"/>
      <c r="AC1399" s="37"/>
      <c r="AD1399" s="37"/>
      <c r="AE1399" s="37"/>
      <c r="AF1399" s="37"/>
      <c r="AG1399" s="37"/>
      <c r="AH1399" s="37"/>
      <c r="AI1399" s="37"/>
      <c r="AJ1399" s="37"/>
      <c r="AK1399" s="37"/>
      <c r="AL1399" s="37"/>
      <c r="AM1399" s="37"/>
      <c r="AN1399" s="37"/>
      <c r="AO1399" s="37"/>
      <c r="AP1399" s="37"/>
      <c r="AQ1399" s="37"/>
      <c r="AR1399" s="37"/>
      <c r="AS1399" s="37"/>
      <c r="AT1399" s="37"/>
      <c r="AU1399" s="37"/>
      <c r="AV1399" s="37"/>
      <c r="AW1399" s="37"/>
      <c r="AX1399" s="37"/>
      <c r="AY1399" s="37"/>
      <c r="AZ1399" s="37"/>
      <c r="BA1399" s="37"/>
      <c r="BB1399" s="37"/>
      <c r="BC1399" s="37"/>
      <c r="BD1399" s="37"/>
      <c r="BE1399" s="37"/>
      <c r="BF1399" s="37"/>
      <c r="BG1399" s="37"/>
      <c r="BH1399" s="37"/>
      <c r="BI1399" s="37"/>
      <c r="BJ1399" s="37"/>
      <c r="BK1399" s="37"/>
      <c r="BL1399" s="37"/>
      <c r="BM1399" s="37"/>
      <c r="BN1399" s="37"/>
      <c r="BO1399" s="37"/>
      <c r="BP1399" s="37"/>
      <c r="BQ1399" s="37"/>
      <c r="BR1399" s="37"/>
      <c r="BS1399" s="37"/>
      <c r="BT1399" s="37"/>
      <c r="BU1399" s="37"/>
      <c r="BV1399" s="37"/>
      <c r="BW1399" s="37"/>
      <c r="BX1399" s="37"/>
      <c r="BY1399" s="37"/>
      <c r="BZ1399" s="37"/>
      <c r="CA1399" s="37"/>
      <c r="CB1399" s="37"/>
      <c r="CC1399" s="37"/>
      <c r="CD1399" s="37"/>
      <c r="CE1399" s="37"/>
      <c r="CF1399" s="37"/>
      <c r="CG1399" s="37"/>
      <c r="CH1399" s="37"/>
      <c r="CI1399" s="37"/>
      <c r="CJ1399" s="37"/>
      <c r="CK1399" s="37"/>
      <c r="CL1399" s="37"/>
      <c r="CM1399" s="37"/>
      <c r="CN1399" s="37"/>
      <c r="CO1399" s="37"/>
      <c r="CP1399" s="37"/>
      <c r="CQ1399" s="37"/>
      <c r="CR1399" s="37"/>
      <c r="CS1399" s="37"/>
      <c r="CT1399" s="37"/>
      <c r="CU1399" s="37"/>
      <c r="CV1399" s="37"/>
      <c r="CW1399" s="37"/>
      <c r="CX1399" s="37"/>
      <c r="CY1399" s="37"/>
      <c r="CZ1399" s="37"/>
      <c r="DA1399" s="37"/>
      <c r="DB1399" s="37"/>
      <c r="DC1399" s="37"/>
      <c r="DD1399" s="37"/>
      <c r="DE1399" s="37"/>
      <c r="DF1399" s="37"/>
      <c r="DG1399" s="37"/>
      <c r="DH1399" s="37"/>
      <c r="DI1399" s="37"/>
      <c r="DJ1399" s="37"/>
      <c r="DK1399" s="37"/>
      <c r="DL1399" s="37"/>
      <c r="DM1399" s="37"/>
      <c r="DN1399" s="37"/>
      <c r="DO1399" s="37"/>
      <c r="DP1399" s="37"/>
      <c r="DQ1399" s="37"/>
      <c r="DR1399" s="37"/>
      <c r="DS1399" s="37"/>
      <c r="DT1399" s="37"/>
      <c r="DU1399" s="37"/>
      <c r="DV1399" s="37"/>
      <c r="DW1399" s="37"/>
      <c r="DX1399" s="37"/>
      <c r="DY1399" s="37"/>
      <c r="DZ1399" s="37"/>
      <c r="EA1399" s="37"/>
      <c r="EB1399" s="37"/>
      <c r="EC1399" s="37"/>
      <c r="ED1399" s="37"/>
      <c r="EE1399" s="37"/>
      <c r="EF1399" s="37"/>
      <c r="EG1399" s="37"/>
      <c r="EH1399" s="37"/>
      <c r="EI1399" s="37"/>
      <c r="EJ1399" s="37"/>
      <c r="EK1399" s="37"/>
      <c r="EL1399" s="37"/>
      <c r="EM1399" s="37"/>
      <c r="EN1399" s="37"/>
      <c r="EO1399" s="37"/>
      <c r="EP1399" s="37"/>
      <c r="EQ1399" s="37"/>
      <c r="ER1399" s="37"/>
      <c r="ES1399" s="37"/>
      <c r="ET1399" s="37"/>
      <c r="EU1399" s="37"/>
      <c r="EV1399" s="37"/>
      <c r="EW1399" s="37"/>
      <c r="EX1399" s="37"/>
      <c r="EY1399" s="37"/>
      <c r="EZ1399" s="37"/>
      <c r="FA1399" s="37"/>
      <c r="FB1399" s="37"/>
      <c r="FC1399" s="37"/>
      <c r="FD1399" s="37"/>
      <c r="FE1399" s="37"/>
      <c r="FF1399" s="37"/>
      <c r="FG1399" s="37"/>
      <c r="FH1399" s="37"/>
      <c r="FI1399" s="37"/>
      <c r="FJ1399" s="37"/>
      <c r="FK1399" s="37"/>
      <c r="FL1399" s="37"/>
      <c r="FM1399" s="37"/>
      <c r="FN1399" s="37"/>
      <c r="FO1399" s="37"/>
      <c r="FP1399" s="37"/>
      <c r="FQ1399" s="37"/>
      <c r="FR1399" s="37"/>
      <c r="FS1399" s="37"/>
      <c r="FT1399" s="37"/>
      <c r="FU1399" s="37"/>
      <c r="FV1399" s="37"/>
      <c r="FW1399" s="37"/>
      <c r="FX1399" s="37"/>
      <c r="FY1399" s="37"/>
      <c r="FZ1399" s="37"/>
      <c r="GA1399" s="37"/>
      <c r="GB1399" s="37"/>
      <c r="GC1399" s="37"/>
      <c r="GD1399" s="37"/>
      <c r="GE1399" s="37"/>
      <c r="GF1399" s="37"/>
      <c r="GG1399" s="37"/>
      <c r="GH1399" s="37"/>
      <c r="GI1399" s="37"/>
      <c r="GJ1399" s="37"/>
      <c r="GK1399" s="37"/>
      <c r="GL1399" s="37"/>
      <c r="GM1399" s="37"/>
      <c r="GN1399" s="37"/>
      <c r="GO1399" s="37"/>
      <c r="GP1399" s="37"/>
      <c r="GQ1399" s="37"/>
      <c r="GR1399" s="37"/>
      <c r="GS1399" s="37"/>
      <c r="GT1399" s="37"/>
      <c r="GU1399" s="37"/>
      <c r="GV1399" s="37"/>
      <c r="GW1399" s="37"/>
      <c r="GX1399" s="37"/>
      <c r="GY1399" s="37"/>
      <c r="GZ1399" s="37"/>
      <c r="HA1399" s="37"/>
    </row>
    <row r="1400" spans="1:209" s="39" customFormat="1" x14ac:dyDescent="0.25">
      <c r="A1400" s="50"/>
      <c r="B1400" s="124"/>
      <c r="C1400" s="125"/>
      <c r="D1400" s="20"/>
      <c r="E1400" s="20"/>
      <c r="F1400" s="20"/>
      <c r="G1400" s="37"/>
      <c r="H1400" s="37"/>
      <c r="I1400" s="37"/>
      <c r="J1400" s="37"/>
      <c r="K1400" s="37"/>
      <c r="L1400" s="37"/>
      <c r="M1400" s="37"/>
      <c r="N1400" s="37"/>
      <c r="O1400" s="37"/>
      <c r="P1400" s="37"/>
      <c r="Q1400" s="37"/>
      <c r="R1400" s="37"/>
      <c r="S1400" s="37"/>
      <c r="T1400" s="37"/>
      <c r="U1400" s="37"/>
      <c r="V1400" s="37"/>
      <c r="W1400" s="37"/>
      <c r="X1400" s="37"/>
      <c r="Y1400" s="37"/>
      <c r="Z1400" s="37"/>
      <c r="AA1400" s="37"/>
      <c r="AB1400" s="37"/>
      <c r="AC1400" s="37"/>
      <c r="AD1400" s="37"/>
      <c r="AE1400" s="37"/>
      <c r="AF1400" s="37"/>
      <c r="AG1400" s="37"/>
      <c r="AH1400" s="37"/>
      <c r="AI1400" s="37"/>
      <c r="AJ1400" s="37"/>
      <c r="AK1400" s="37"/>
      <c r="AL1400" s="37"/>
      <c r="AM1400" s="37"/>
      <c r="AN1400" s="37"/>
      <c r="AO1400" s="37"/>
      <c r="AP1400" s="37"/>
      <c r="AQ1400" s="37"/>
      <c r="AR1400" s="37"/>
      <c r="AS1400" s="37"/>
      <c r="AT1400" s="37"/>
      <c r="AU1400" s="37"/>
      <c r="AV1400" s="37"/>
      <c r="AW1400" s="37"/>
      <c r="AX1400" s="37"/>
      <c r="AY1400" s="37"/>
      <c r="AZ1400" s="37"/>
      <c r="BA1400" s="37"/>
      <c r="BB1400" s="37"/>
      <c r="BC1400" s="37"/>
      <c r="BD1400" s="37"/>
      <c r="BE1400" s="37"/>
      <c r="BF1400" s="37"/>
      <c r="BG1400" s="37"/>
      <c r="BH1400" s="37"/>
      <c r="BI1400" s="37"/>
      <c r="BJ1400" s="37"/>
      <c r="BK1400" s="37"/>
      <c r="BL1400" s="37"/>
      <c r="BM1400" s="37"/>
      <c r="BN1400" s="37"/>
      <c r="BO1400" s="37"/>
      <c r="BP1400" s="37"/>
      <c r="BQ1400" s="37"/>
      <c r="BR1400" s="37"/>
      <c r="BS1400" s="37"/>
      <c r="BT1400" s="37"/>
      <c r="BU1400" s="37"/>
      <c r="BV1400" s="37"/>
      <c r="BW1400" s="37"/>
      <c r="BX1400" s="37"/>
      <c r="BY1400" s="37"/>
      <c r="BZ1400" s="37"/>
      <c r="CA1400" s="37"/>
      <c r="CB1400" s="37"/>
      <c r="CC1400" s="37"/>
      <c r="CD1400" s="37"/>
      <c r="CE1400" s="37"/>
      <c r="CF1400" s="37"/>
      <c r="CG1400" s="37"/>
      <c r="CH1400" s="37"/>
      <c r="CI1400" s="37"/>
      <c r="CJ1400" s="37"/>
      <c r="CK1400" s="37"/>
      <c r="CL1400" s="37"/>
      <c r="CM1400" s="37"/>
      <c r="CN1400" s="37"/>
      <c r="CO1400" s="37"/>
      <c r="CP1400" s="37"/>
      <c r="CQ1400" s="37"/>
      <c r="CR1400" s="37"/>
      <c r="CS1400" s="37"/>
      <c r="CT1400" s="37"/>
      <c r="CU1400" s="37"/>
      <c r="CV1400" s="37"/>
      <c r="CW1400" s="37"/>
      <c r="CX1400" s="37"/>
      <c r="CY1400" s="37"/>
      <c r="CZ1400" s="37"/>
      <c r="DA1400" s="37"/>
      <c r="DB1400" s="37"/>
      <c r="DC1400" s="37"/>
      <c r="DD1400" s="37"/>
      <c r="DE1400" s="37"/>
      <c r="DF1400" s="37"/>
      <c r="DG1400" s="37"/>
      <c r="DH1400" s="37"/>
      <c r="DI1400" s="37"/>
      <c r="DJ1400" s="37"/>
      <c r="DK1400" s="37"/>
      <c r="DL1400" s="37"/>
      <c r="DM1400" s="37"/>
      <c r="DN1400" s="37"/>
      <c r="DO1400" s="37"/>
      <c r="DP1400" s="37"/>
      <c r="DQ1400" s="37"/>
      <c r="DR1400" s="37"/>
      <c r="DS1400" s="37"/>
      <c r="DT1400" s="37"/>
      <c r="DU1400" s="37"/>
      <c r="DV1400" s="37"/>
      <c r="DW1400" s="37"/>
      <c r="DX1400" s="37"/>
      <c r="DY1400" s="37"/>
      <c r="DZ1400" s="37"/>
      <c r="EA1400" s="37"/>
      <c r="EB1400" s="37"/>
      <c r="EC1400" s="37"/>
      <c r="ED1400" s="37"/>
      <c r="EE1400" s="37"/>
      <c r="EF1400" s="37"/>
      <c r="EG1400" s="37"/>
      <c r="EH1400" s="37"/>
      <c r="EI1400" s="37"/>
      <c r="EJ1400" s="37"/>
      <c r="EK1400" s="37"/>
      <c r="EL1400" s="37"/>
      <c r="EM1400" s="37"/>
      <c r="EN1400" s="37"/>
      <c r="EO1400" s="37"/>
      <c r="EP1400" s="37"/>
      <c r="EQ1400" s="37"/>
      <c r="ER1400" s="37"/>
      <c r="ES1400" s="37"/>
      <c r="ET1400" s="37"/>
      <c r="EU1400" s="37"/>
      <c r="EV1400" s="37"/>
      <c r="EW1400" s="37"/>
      <c r="EX1400" s="37"/>
      <c r="EY1400" s="37"/>
      <c r="EZ1400" s="37"/>
      <c r="FA1400" s="37"/>
      <c r="FB1400" s="37"/>
      <c r="FC1400" s="37"/>
      <c r="FD1400" s="37"/>
      <c r="FE1400" s="37"/>
      <c r="FF1400" s="37"/>
      <c r="FG1400" s="37"/>
      <c r="FH1400" s="37"/>
      <c r="FI1400" s="37"/>
      <c r="FJ1400" s="37"/>
      <c r="FK1400" s="37"/>
      <c r="FL1400" s="37"/>
      <c r="FM1400" s="37"/>
      <c r="FN1400" s="37"/>
      <c r="FO1400" s="37"/>
      <c r="FP1400" s="37"/>
      <c r="FQ1400" s="37"/>
      <c r="FR1400" s="37"/>
      <c r="FS1400" s="37"/>
      <c r="FT1400" s="37"/>
      <c r="FU1400" s="37"/>
      <c r="FV1400" s="37"/>
      <c r="FW1400" s="37"/>
      <c r="FX1400" s="37"/>
      <c r="FY1400" s="37"/>
      <c r="FZ1400" s="37"/>
      <c r="GA1400" s="37"/>
      <c r="GB1400" s="37"/>
      <c r="GC1400" s="37"/>
      <c r="GD1400" s="37"/>
      <c r="GE1400" s="37"/>
      <c r="GF1400" s="37"/>
      <c r="GG1400" s="37"/>
      <c r="GH1400" s="37"/>
      <c r="GI1400" s="37"/>
      <c r="GJ1400" s="37"/>
      <c r="GK1400" s="37"/>
      <c r="GL1400" s="37"/>
      <c r="GM1400" s="37"/>
      <c r="GN1400" s="37"/>
      <c r="GO1400" s="37"/>
      <c r="GP1400" s="37"/>
      <c r="GQ1400" s="37"/>
      <c r="GR1400" s="37"/>
      <c r="GS1400" s="37"/>
      <c r="GT1400" s="37"/>
      <c r="GU1400" s="37"/>
      <c r="GV1400" s="37"/>
      <c r="GW1400" s="37"/>
      <c r="GX1400" s="37"/>
      <c r="GY1400" s="37"/>
      <c r="GZ1400" s="37"/>
      <c r="HA1400" s="37"/>
    </row>
    <row r="1401" spans="1:209" s="39" customFormat="1" x14ac:dyDescent="0.25">
      <c r="A1401" s="50"/>
      <c r="B1401" s="124"/>
      <c r="C1401" s="125"/>
      <c r="D1401" s="20"/>
      <c r="E1401" s="20"/>
      <c r="F1401" s="20"/>
      <c r="G1401" s="37"/>
      <c r="H1401" s="37"/>
      <c r="I1401" s="37"/>
      <c r="J1401" s="37"/>
      <c r="K1401" s="37"/>
      <c r="L1401" s="37"/>
      <c r="M1401" s="37"/>
      <c r="N1401" s="37"/>
      <c r="O1401" s="37"/>
      <c r="P1401" s="37"/>
      <c r="Q1401" s="37"/>
      <c r="R1401" s="37"/>
      <c r="S1401" s="37"/>
      <c r="T1401" s="37"/>
      <c r="U1401" s="37"/>
      <c r="V1401" s="37"/>
      <c r="W1401" s="37"/>
      <c r="X1401" s="37"/>
      <c r="Y1401" s="37"/>
      <c r="Z1401" s="37"/>
      <c r="AA1401" s="37"/>
      <c r="AB1401" s="37"/>
      <c r="AC1401" s="37"/>
      <c r="AD1401" s="37"/>
      <c r="AE1401" s="37"/>
      <c r="AF1401" s="37"/>
      <c r="AG1401" s="37"/>
      <c r="AH1401" s="37"/>
      <c r="AI1401" s="37"/>
      <c r="AJ1401" s="37"/>
      <c r="AK1401" s="37"/>
      <c r="AL1401" s="37"/>
      <c r="AM1401" s="37"/>
      <c r="AN1401" s="37"/>
      <c r="AO1401" s="37"/>
      <c r="AP1401" s="37"/>
      <c r="AQ1401" s="37"/>
      <c r="AR1401" s="37"/>
      <c r="AS1401" s="37"/>
      <c r="AT1401" s="37"/>
      <c r="AU1401" s="37"/>
      <c r="AV1401" s="37"/>
      <c r="AW1401" s="37"/>
      <c r="AX1401" s="37"/>
      <c r="AY1401" s="37"/>
      <c r="AZ1401" s="37"/>
      <c r="BA1401" s="37"/>
      <c r="BB1401" s="37"/>
      <c r="BC1401" s="37"/>
      <c r="BD1401" s="37"/>
      <c r="BE1401" s="37"/>
      <c r="BF1401" s="37"/>
      <c r="BG1401" s="37"/>
      <c r="BH1401" s="37"/>
      <c r="BI1401" s="37"/>
      <c r="BJ1401" s="37"/>
      <c r="BK1401" s="37"/>
      <c r="BL1401" s="37"/>
      <c r="BM1401" s="37"/>
      <c r="BN1401" s="37"/>
      <c r="BO1401" s="37"/>
      <c r="BP1401" s="37"/>
      <c r="BQ1401" s="37"/>
      <c r="BR1401" s="37"/>
      <c r="BS1401" s="37"/>
      <c r="BT1401" s="37"/>
      <c r="BU1401" s="37"/>
      <c r="BV1401" s="37"/>
      <c r="BW1401" s="37"/>
      <c r="BX1401" s="37"/>
      <c r="BY1401" s="37"/>
      <c r="BZ1401" s="37"/>
      <c r="CA1401" s="37"/>
      <c r="CB1401" s="37"/>
      <c r="CC1401" s="37"/>
      <c r="CD1401" s="37"/>
      <c r="CE1401" s="37"/>
      <c r="CF1401" s="37"/>
      <c r="CG1401" s="37"/>
      <c r="CH1401" s="37"/>
      <c r="CI1401" s="37"/>
      <c r="CJ1401" s="37"/>
      <c r="CK1401" s="37"/>
      <c r="CL1401" s="37"/>
      <c r="CM1401" s="37"/>
      <c r="CN1401" s="37"/>
      <c r="CO1401" s="37"/>
      <c r="CP1401" s="37"/>
      <c r="CQ1401" s="37"/>
      <c r="CR1401" s="37"/>
      <c r="CS1401" s="37"/>
      <c r="CT1401" s="37"/>
      <c r="CU1401" s="37"/>
      <c r="CV1401" s="37"/>
      <c r="CW1401" s="37"/>
      <c r="CX1401" s="37"/>
      <c r="CY1401" s="37"/>
      <c r="CZ1401" s="37"/>
      <c r="DA1401" s="37"/>
      <c r="DB1401" s="37"/>
      <c r="DC1401" s="37"/>
      <c r="DD1401" s="37"/>
      <c r="DE1401" s="37"/>
      <c r="DF1401" s="37"/>
      <c r="DG1401" s="37"/>
      <c r="DH1401" s="37"/>
      <c r="DI1401" s="37"/>
      <c r="DJ1401" s="37"/>
      <c r="DK1401" s="37"/>
      <c r="DL1401" s="37"/>
      <c r="DM1401" s="37"/>
      <c r="DN1401" s="37"/>
      <c r="DO1401" s="37"/>
      <c r="DP1401" s="37"/>
      <c r="DQ1401" s="37"/>
      <c r="DR1401" s="37"/>
      <c r="DS1401" s="37"/>
      <c r="DT1401" s="37"/>
      <c r="DU1401" s="37"/>
      <c r="DV1401" s="37"/>
      <c r="DW1401" s="37"/>
      <c r="DX1401" s="37"/>
      <c r="DY1401" s="37"/>
      <c r="DZ1401" s="37"/>
      <c r="EA1401" s="37"/>
      <c r="EB1401" s="37"/>
      <c r="EC1401" s="37"/>
      <c r="ED1401" s="37"/>
      <c r="EE1401" s="37"/>
      <c r="EF1401" s="37"/>
      <c r="EG1401" s="37"/>
      <c r="EH1401" s="37"/>
      <c r="EI1401" s="37"/>
      <c r="EJ1401" s="37"/>
      <c r="EK1401" s="37"/>
      <c r="EL1401" s="37"/>
      <c r="EM1401" s="37"/>
      <c r="EN1401" s="37"/>
      <c r="EO1401" s="37"/>
      <c r="EP1401" s="37"/>
      <c r="EQ1401" s="37"/>
      <c r="ER1401" s="37"/>
      <c r="ES1401" s="37"/>
      <c r="ET1401" s="37"/>
      <c r="EU1401" s="37"/>
      <c r="EV1401" s="37"/>
      <c r="EW1401" s="37"/>
      <c r="EX1401" s="37"/>
      <c r="EY1401" s="37"/>
      <c r="EZ1401" s="37"/>
      <c r="FA1401" s="37"/>
      <c r="FB1401" s="37"/>
      <c r="FC1401" s="37"/>
      <c r="FD1401" s="37"/>
      <c r="FE1401" s="37"/>
      <c r="FF1401" s="37"/>
      <c r="FG1401" s="37"/>
      <c r="FH1401" s="37"/>
      <c r="FI1401" s="37"/>
      <c r="FJ1401" s="37"/>
      <c r="FK1401" s="37"/>
      <c r="FL1401" s="37"/>
      <c r="FM1401" s="37"/>
      <c r="FN1401" s="37"/>
      <c r="FO1401" s="37"/>
      <c r="FP1401" s="37"/>
      <c r="FQ1401" s="37"/>
      <c r="FR1401" s="37"/>
      <c r="FS1401" s="37"/>
      <c r="FT1401" s="37"/>
      <c r="FU1401" s="37"/>
      <c r="FV1401" s="37"/>
      <c r="FW1401" s="37"/>
      <c r="FX1401" s="37"/>
      <c r="FY1401" s="37"/>
      <c r="FZ1401" s="37"/>
      <c r="GA1401" s="37"/>
      <c r="GB1401" s="37"/>
      <c r="GC1401" s="37"/>
      <c r="GD1401" s="37"/>
      <c r="GE1401" s="37"/>
      <c r="GF1401" s="37"/>
      <c r="GG1401" s="37"/>
      <c r="GH1401" s="37"/>
      <c r="GI1401" s="37"/>
      <c r="GJ1401" s="37"/>
      <c r="GK1401" s="37"/>
      <c r="GL1401" s="37"/>
      <c r="GM1401" s="37"/>
      <c r="GN1401" s="37"/>
      <c r="GO1401" s="37"/>
      <c r="GP1401" s="37"/>
      <c r="GQ1401" s="37"/>
      <c r="GR1401" s="37"/>
      <c r="GS1401" s="37"/>
      <c r="GT1401" s="37"/>
      <c r="GU1401" s="37"/>
      <c r="GV1401" s="37"/>
      <c r="GW1401" s="37"/>
      <c r="GX1401" s="37"/>
      <c r="GY1401" s="37"/>
      <c r="GZ1401" s="37"/>
      <c r="HA1401" s="37"/>
    </row>
    <row r="1402" spans="1:209" s="39" customFormat="1" x14ac:dyDescent="0.25">
      <c r="A1402" s="50"/>
      <c r="B1402" s="124"/>
      <c r="C1402" s="125"/>
      <c r="D1402" s="20"/>
      <c r="E1402" s="20"/>
      <c r="F1402" s="20"/>
      <c r="G1402" s="37"/>
      <c r="H1402" s="37"/>
      <c r="I1402" s="37"/>
      <c r="J1402" s="37"/>
      <c r="K1402" s="37"/>
      <c r="L1402" s="37"/>
      <c r="M1402" s="37"/>
      <c r="N1402" s="37"/>
      <c r="O1402" s="37"/>
      <c r="P1402" s="37"/>
      <c r="Q1402" s="37"/>
      <c r="R1402" s="37"/>
      <c r="S1402" s="37"/>
      <c r="T1402" s="37"/>
      <c r="U1402" s="37"/>
      <c r="V1402" s="37"/>
      <c r="W1402" s="37"/>
      <c r="X1402" s="37"/>
      <c r="Y1402" s="37"/>
      <c r="Z1402" s="37"/>
      <c r="AA1402" s="37"/>
      <c r="AB1402" s="37"/>
      <c r="AC1402" s="37"/>
      <c r="AD1402" s="37"/>
      <c r="AE1402" s="37"/>
      <c r="AF1402" s="37"/>
      <c r="AG1402" s="37"/>
      <c r="AH1402" s="37"/>
      <c r="AI1402" s="37"/>
      <c r="AJ1402" s="37"/>
      <c r="AK1402" s="37"/>
      <c r="AL1402" s="37"/>
      <c r="AM1402" s="37"/>
      <c r="AN1402" s="37"/>
      <c r="AO1402" s="37"/>
      <c r="AP1402" s="37"/>
      <c r="AQ1402" s="37"/>
      <c r="AR1402" s="37"/>
      <c r="AS1402" s="37"/>
      <c r="AT1402" s="37"/>
      <c r="AU1402" s="37"/>
      <c r="AV1402" s="37"/>
      <c r="AW1402" s="37"/>
      <c r="AX1402" s="37"/>
      <c r="AY1402" s="37"/>
      <c r="AZ1402" s="37"/>
      <c r="BA1402" s="37"/>
      <c r="BB1402" s="37"/>
      <c r="BC1402" s="37"/>
      <c r="BD1402" s="37"/>
      <c r="BE1402" s="37"/>
      <c r="BF1402" s="37"/>
      <c r="BG1402" s="37"/>
      <c r="BH1402" s="37"/>
      <c r="BI1402" s="37"/>
      <c r="BJ1402" s="37"/>
      <c r="BK1402" s="37"/>
      <c r="BL1402" s="37"/>
      <c r="BM1402" s="37"/>
      <c r="BN1402" s="37"/>
      <c r="BO1402" s="37"/>
      <c r="BP1402" s="37"/>
      <c r="BQ1402" s="37"/>
      <c r="BR1402" s="37"/>
      <c r="BS1402" s="37"/>
      <c r="BT1402" s="37"/>
      <c r="BU1402" s="37"/>
      <c r="BV1402" s="37"/>
      <c r="BW1402" s="37"/>
      <c r="BX1402" s="37"/>
      <c r="BY1402" s="37"/>
      <c r="BZ1402" s="37"/>
      <c r="CA1402" s="37"/>
      <c r="CB1402" s="37"/>
      <c r="CC1402" s="37"/>
      <c r="CD1402" s="37"/>
      <c r="CE1402" s="37"/>
      <c r="CF1402" s="37"/>
      <c r="CG1402" s="37"/>
      <c r="CH1402" s="37"/>
      <c r="CI1402" s="37"/>
      <c r="CJ1402" s="37"/>
      <c r="CK1402" s="37"/>
      <c r="CL1402" s="37"/>
      <c r="CM1402" s="37"/>
      <c r="CN1402" s="37"/>
      <c r="CO1402" s="37"/>
      <c r="CP1402" s="37"/>
      <c r="CQ1402" s="37"/>
      <c r="CR1402" s="37"/>
      <c r="CS1402" s="37"/>
      <c r="CT1402" s="37"/>
      <c r="CU1402" s="37"/>
      <c r="CV1402" s="37"/>
      <c r="CW1402" s="37"/>
      <c r="CX1402" s="37"/>
      <c r="CY1402" s="37"/>
      <c r="CZ1402" s="37"/>
      <c r="DA1402" s="37"/>
      <c r="DB1402" s="37"/>
      <c r="DC1402" s="37"/>
      <c r="DD1402" s="37"/>
      <c r="DE1402" s="37"/>
      <c r="DF1402" s="37"/>
      <c r="DG1402" s="37"/>
      <c r="DH1402" s="37"/>
      <c r="DI1402" s="37"/>
      <c r="DJ1402" s="37"/>
      <c r="DK1402" s="37"/>
      <c r="DL1402" s="37"/>
      <c r="DM1402" s="37"/>
      <c r="DN1402" s="37"/>
      <c r="DO1402" s="37"/>
      <c r="DP1402" s="37"/>
      <c r="DQ1402" s="37"/>
      <c r="DR1402" s="37"/>
      <c r="DS1402" s="37"/>
      <c r="DT1402" s="37"/>
      <c r="DU1402" s="37"/>
      <c r="DV1402" s="37"/>
      <c r="DW1402" s="37"/>
      <c r="DX1402" s="37"/>
      <c r="DY1402" s="37"/>
      <c r="DZ1402" s="37"/>
      <c r="EA1402" s="37"/>
      <c r="EB1402" s="37"/>
      <c r="EC1402" s="37"/>
      <c r="ED1402" s="37"/>
      <c r="EE1402" s="37"/>
      <c r="EF1402" s="37"/>
      <c r="EG1402" s="37"/>
      <c r="EH1402" s="37"/>
      <c r="EI1402" s="37"/>
      <c r="EJ1402" s="37"/>
      <c r="EK1402" s="37"/>
      <c r="EL1402" s="37"/>
      <c r="EM1402" s="37"/>
      <c r="EN1402" s="37"/>
      <c r="EO1402" s="37"/>
      <c r="EP1402" s="37"/>
      <c r="EQ1402" s="37"/>
      <c r="ER1402" s="37"/>
      <c r="ES1402" s="37"/>
      <c r="ET1402" s="37"/>
      <c r="EU1402" s="37"/>
      <c r="EV1402" s="37"/>
      <c r="EW1402" s="37"/>
      <c r="EX1402" s="37"/>
      <c r="EY1402" s="37"/>
      <c r="EZ1402" s="37"/>
      <c r="FA1402" s="37"/>
      <c r="FB1402" s="37"/>
      <c r="FC1402" s="37"/>
      <c r="FD1402" s="37"/>
      <c r="FE1402" s="37"/>
      <c r="FF1402" s="37"/>
      <c r="FG1402" s="37"/>
      <c r="FH1402" s="37"/>
      <c r="FI1402" s="37"/>
      <c r="FJ1402" s="37"/>
      <c r="FK1402" s="37"/>
      <c r="FL1402" s="37"/>
      <c r="FM1402" s="37"/>
      <c r="FN1402" s="37"/>
      <c r="FO1402" s="37"/>
      <c r="FP1402" s="37"/>
      <c r="FQ1402" s="37"/>
      <c r="FR1402" s="37"/>
      <c r="FS1402" s="37"/>
      <c r="FT1402" s="37"/>
      <c r="FU1402" s="37"/>
      <c r="FV1402" s="37"/>
      <c r="FW1402" s="37"/>
      <c r="FX1402" s="37"/>
      <c r="FY1402" s="37"/>
      <c r="FZ1402" s="37"/>
      <c r="GA1402" s="37"/>
      <c r="GB1402" s="37"/>
      <c r="GC1402" s="37"/>
      <c r="GD1402" s="37"/>
      <c r="GE1402" s="37"/>
      <c r="GF1402" s="37"/>
      <c r="GG1402" s="37"/>
      <c r="GH1402" s="37"/>
      <c r="GI1402" s="37"/>
      <c r="GJ1402" s="37"/>
      <c r="GK1402" s="37"/>
      <c r="GL1402" s="37"/>
      <c r="GM1402" s="37"/>
      <c r="GN1402" s="37"/>
      <c r="GO1402" s="37"/>
      <c r="GP1402" s="37"/>
      <c r="GQ1402" s="37"/>
      <c r="GR1402" s="37"/>
      <c r="GS1402" s="37"/>
      <c r="GT1402" s="37"/>
      <c r="GU1402" s="37"/>
      <c r="GV1402" s="37"/>
      <c r="GW1402" s="37"/>
      <c r="GX1402" s="37"/>
      <c r="GY1402" s="37"/>
      <c r="GZ1402" s="37"/>
      <c r="HA1402" s="37"/>
    </row>
    <row r="1403" spans="1:209" s="39" customFormat="1" x14ac:dyDescent="0.25">
      <c r="A1403" s="50"/>
      <c r="B1403" s="124"/>
      <c r="C1403" s="125"/>
      <c r="D1403" s="20"/>
      <c r="E1403" s="20"/>
      <c r="F1403" s="20"/>
      <c r="G1403" s="37"/>
      <c r="H1403" s="37"/>
      <c r="I1403" s="37"/>
      <c r="J1403" s="37"/>
      <c r="K1403" s="37"/>
      <c r="L1403" s="37"/>
      <c r="M1403" s="37"/>
      <c r="N1403" s="37"/>
      <c r="O1403" s="37"/>
      <c r="P1403" s="37"/>
      <c r="Q1403" s="37"/>
      <c r="R1403" s="37"/>
      <c r="S1403" s="37"/>
      <c r="T1403" s="37"/>
      <c r="U1403" s="37"/>
      <c r="V1403" s="37"/>
      <c r="W1403" s="37"/>
      <c r="X1403" s="37"/>
      <c r="Y1403" s="37"/>
      <c r="Z1403" s="37"/>
      <c r="AA1403" s="37"/>
      <c r="AB1403" s="37"/>
      <c r="AC1403" s="37"/>
      <c r="AD1403" s="37"/>
      <c r="AE1403" s="37"/>
      <c r="AF1403" s="37"/>
      <c r="AG1403" s="37"/>
      <c r="AH1403" s="37"/>
      <c r="AI1403" s="37"/>
      <c r="AJ1403" s="37"/>
      <c r="AK1403" s="37"/>
      <c r="AL1403" s="37"/>
      <c r="AM1403" s="37"/>
      <c r="AN1403" s="37"/>
      <c r="AO1403" s="37"/>
      <c r="AP1403" s="37"/>
      <c r="AQ1403" s="37"/>
      <c r="AR1403" s="37"/>
      <c r="AS1403" s="37"/>
      <c r="AT1403" s="37"/>
      <c r="AU1403" s="37"/>
      <c r="AV1403" s="37"/>
      <c r="AW1403" s="37"/>
      <c r="AX1403" s="37"/>
      <c r="AY1403" s="37"/>
      <c r="AZ1403" s="37"/>
      <c r="BA1403" s="37"/>
      <c r="BB1403" s="37"/>
      <c r="BC1403" s="37"/>
      <c r="BD1403" s="37"/>
      <c r="BE1403" s="37"/>
      <c r="BF1403" s="37"/>
      <c r="BG1403" s="37"/>
      <c r="BH1403" s="37"/>
      <c r="BI1403" s="37"/>
      <c r="BJ1403" s="37"/>
      <c r="BK1403" s="37"/>
      <c r="BL1403" s="37"/>
      <c r="BM1403" s="37"/>
      <c r="BN1403" s="37"/>
      <c r="BO1403" s="37"/>
      <c r="BP1403" s="37"/>
      <c r="BQ1403" s="37"/>
      <c r="BR1403" s="37"/>
      <c r="BS1403" s="37"/>
      <c r="BT1403" s="37"/>
      <c r="BU1403" s="37"/>
      <c r="BV1403" s="37"/>
      <c r="BW1403" s="37"/>
      <c r="BX1403" s="37"/>
      <c r="BY1403" s="37"/>
      <c r="BZ1403" s="37"/>
      <c r="CA1403" s="37"/>
      <c r="CB1403" s="37"/>
      <c r="CC1403" s="37"/>
      <c r="CD1403" s="37"/>
      <c r="CE1403" s="37"/>
      <c r="CF1403" s="37"/>
      <c r="CG1403" s="37"/>
      <c r="CH1403" s="37"/>
      <c r="CI1403" s="37"/>
      <c r="CJ1403" s="37"/>
      <c r="CK1403" s="37"/>
      <c r="CL1403" s="37"/>
      <c r="CM1403" s="37"/>
      <c r="CN1403" s="37"/>
      <c r="CO1403" s="37"/>
      <c r="CP1403" s="37"/>
      <c r="CQ1403" s="37"/>
      <c r="CR1403" s="37"/>
      <c r="CS1403" s="37"/>
      <c r="CT1403" s="37"/>
      <c r="CU1403" s="37"/>
      <c r="CV1403" s="37"/>
      <c r="CW1403" s="37"/>
      <c r="CX1403" s="37"/>
      <c r="CY1403" s="37"/>
      <c r="CZ1403" s="37"/>
      <c r="DA1403" s="37"/>
      <c r="DB1403" s="37"/>
      <c r="DC1403" s="37"/>
      <c r="DD1403" s="37"/>
      <c r="DE1403" s="37"/>
      <c r="DF1403" s="37"/>
      <c r="DG1403" s="37"/>
      <c r="DH1403" s="37"/>
      <c r="DI1403" s="37"/>
      <c r="DJ1403" s="37"/>
      <c r="DK1403" s="37"/>
      <c r="DL1403" s="37"/>
      <c r="DM1403" s="37"/>
      <c r="DN1403" s="37"/>
      <c r="DO1403" s="37"/>
      <c r="DP1403" s="37"/>
      <c r="DQ1403" s="37"/>
      <c r="DR1403" s="37"/>
      <c r="DS1403" s="37"/>
      <c r="DT1403" s="37"/>
      <c r="DU1403" s="37"/>
      <c r="DV1403" s="37"/>
      <c r="DW1403" s="37"/>
      <c r="DX1403" s="37"/>
      <c r="DY1403" s="37"/>
      <c r="DZ1403" s="37"/>
      <c r="EA1403" s="37"/>
      <c r="EB1403" s="37"/>
      <c r="EC1403" s="37"/>
      <c r="ED1403" s="37"/>
      <c r="EE1403" s="37"/>
      <c r="EF1403" s="37"/>
      <c r="EG1403" s="37"/>
      <c r="EH1403" s="37"/>
      <c r="EI1403" s="37"/>
      <c r="EJ1403" s="37"/>
      <c r="EK1403" s="37"/>
      <c r="EL1403" s="37"/>
      <c r="EM1403" s="37"/>
      <c r="EN1403" s="37"/>
      <c r="EO1403" s="37"/>
      <c r="EP1403" s="37"/>
      <c r="EQ1403" s="37"/>
      <c r="ER1403" s="37"/>
      <c r="ES1403" s="37"/>
      <c r="ET1403" s="37"/>
      <c r="EU1403" s="37"/>
      <c r="EV1403" s="37"/>
      <c r="EW1403" s="37"/>
      <c r="EX1403" s="37"/>
      <c r="EY1403" s="37"/>
      <c r="EZ1403" s="37"/>
      <c r="FA1403" s="37"/>
      <c r="FB1403" s="37"/>
      <c r="FC1403" s="37"/>
      <c r="FD1403" s="37"/>
      <c r="FE1403" s="37"/>
      <c r="FF1403" s="37"/>
      <c r="FG1403" s="37"/>
      <c r="FH1403" s="37"/>
      <c r="FI1403" s="37"/>
      <c r="FJ1403" s="37"/>
      <c r="FK1403" s="37"/>
      <c r="FL1403" s="37"/>
      <c r="FM1403" s="37"/>
      <c r="FN1403" s="37"/>
      <c r="FO1403" s="37"/>
      <c r="FP1403" s="37"/>
      <c r="FQ1403" s="37"/>
      <c r="FR1403" s="37"/>
      <c r="FS1403" s="37"/>
      <c r="FT1403" s="37"/>
      <c r="FU1403" s="37"/>
      <c r="FV1403" s="37"/>
      <c r="FW1403" s="37"/>
      <c r="FX1403" s="37"/>
      <c r="FY1403" s="37"/>
      <c r="FZ1403" s="37"/>
      <c r="GA1403" s="37"/>
      <c r="GB1403" s="37"/>
      <c r="GC1403" s="37"/>
      <c r="GD1403" s="37"/>
      <c r="GE1403" s="37"/>
      <c r="GF1403" s="37"/>
      <c r="GG1403" s="37"/>
      <c r="GH1403" s="37"/>
      <c r="GI1403" s="37"/>
      <c r="GJ1403" s="37"/>
      <c r="GK1403" s="37"/>
      <c r="GL1403" s="37"/>
      <c r="GM1403" s="37"/>
      <c r="GN1403" s="37"/>
      <c r="GO1403" s="37"/>
      <c r="GP1403" s="37"/>
      <c r="GQ1403" s="37"/>
      <c r="GR1403" s="37"/>
      <c r="GS1403" s="37"/>
      <c r="GT1403" s="37"/>
      <c r="GU1403" s="37"/>
      <c r="GV1403" s="37"/>
      <c r="GW1403" s="37"/>
      <c r="GX1403" s="37"/>
      <c r="GY1403" s="37"/>
      <c r="GZ1403" s="37"/>
      <c r="HA1403" s="37"/>
    </row>
    <row r="1404" spans="1:209" x14ac:dyDescent="0.25">
      <c r="D1404" s="20"/>
      <c r="E1404" s="20"/>
      <c r="F1404" s="20"/>
    </row>
    <row r="1405" spans="1:209" s="39" customFormat="1" x14ac:dyDescent="0.25">
      <c r="A1405" s="50"/>
      <c r="B1405" s="124"/>
      <c r="C1405" s="125"/>
      <c r="D1405" s="20"/>
      <c r="E1405" s="20"/>
      <c r="F1405" s="20"/>
      <c r="G1405" s="37"/>
      <c r="H1405" s="37"/>
      <c r="I1405" s="37"/>
      <c r="J1405" s="37"/>
      <c r="K1405" s="37"/>
      <c r="L1405" s="37"/>
      <c r="M1405" s="37"/>
      <c r="N1405" s="37"/>
      <c r="O1405" s="37"/>
      <c r="P1405" s="37"/>
      <c r="Q1405" s="37"/>
      <c r="R1405" s="37"/>
      <c r="S1405" s="37"/>
      <c r="T1405" s="37"/>
      <c r="U1405" s="37"/>
      <c r="V1405" s="37"/>
      <c r="W1405" s="37"/>
      <c r="X1405" s="37"/>
      <c r="Y1405" s="37"/>
      <c r="Z1405" s="37"/>
      <c r="AA1405" s="37"/>
      <c r="AB1405" s="37"/>
      <c r="AC1405" s="37"/>
      <c r="AD1405" s="37"/>
      <c r="AE1405" s="37"/>
      <c r="AF1405" s="37"/>
      <c r="AG1405" s="37"/>
      <c r="AH1405" s="37"/>
      <c r="AI1405" s="37"/>
      <c r="AJ1405" s="37"/>
      <c r="AK1405" s="37"/>
      <c r="AL1405" s="37"/>
      <c r="AM1405" s="37"/>
      <c r="AN1405" s="37"/>
      <c r="AO1405" s="37"/>
      <c r="AP1405" s="37"/>
      <c r="AQ1405" s="37"/>
      <c r="AR1405" s="37"/>
      <c r="AS1405" s="37"/>
      <c r="AT1405" s="37"/>
      <c r="AU1405" s="37"/>
      <c r="AV1405" s="37"/>
      <c r="AW1405" s="37"/>
      <c r="AX1405" s="37"/>
      <c r="AY1405" s="37"/>
      <c r="AZ1405" s="37"/>
      <c r="BA1405" s="37"/>
      <c r="BB1405" s="37"/>
      <c r="BC1405" s="37"/>
      <c r="BD1405" s="37"/>
      <c r="BE1405" s="37"/>
      <c r="BF1405" s="37"/>
      <c r="BG1405" s="37"/>
      <c r="BH1405" s="37"/>
      <c r="BI1405" s="37"/>
      <c r="BJ1405" s="37"/>
      <c r="BK1405" s="37"/>
      <c r="BL1405" s="37"/>
      <c r="BM1405" s="37"/>
      <c r="BN1405" s="37"/>
      <c r="BO1405" s="37"/>
      <c r="BP1405" s="37"/>
      <c r="BQ1405" s="37"/>
      <c r="BR1405" s="37"/>
      <c r="BS1405" s="37"/>
      <c r="BT1405" s="37"/>
      <c r="BU1405" s="37"/>
      <c r="BV1405" s="37"/>
      <c r="BW1405" s="37"/>
      <c r="BX1405" s="37"/>
      <c r="BY1405" s="37"/>
      <c r="BZ1405" s="37"/>
      <c r="CA1405" s="37"/>
      <c r="CB1405" s="37"/>
      <c r="CC1405" s="37"/>
      <c r="CD1405" s="37"/>
      <c r="CE1405" s="37"/>
      <c r="CF1405" s="37"/>
      <c r="CG1405" s="37"/>
      <c r="CH1405" s="37"/>
      <c r="CI1405" s="37"/>
      <c r="CJ1405" s="37"/>
      <c r="CK1405" s="37"/>
      <c r="CL1405" s="37"/>
      <c r="CM1405" s="37"/>
      <c r="CN1405" s="37"/>
      <c r="CO1405" s="37"/>
      <c r="CP1405" s="37"/>
      <c r="CQ1405" s="37"/>
      <c r="CR1405" s="37"/>
      <c r="CS1405" s="37"/>
      <c r="CT1405" s="37"/>
      <c r="CU1405" s="37"/>
      <c r="CV1405" s="37"/>
      <c r="CW1405" s="37"/>
      <c r="CX1405" s="37"/>
      <c r="CY1405" s="37"/>
      <c r="CZ1405" s="37"/>
      <c r="DA1405" s="37"/>
      <c r="DB1405" s="37"/>
      <c r="DC1405" s="37"/>
      <c r="DD1405" s="37"/>
      <c r="DE1405" s="37"/>
      <c r="DF1405" s="37"/>
      <c r="DG1405" s="37"/>
      <c r="DH1405" s="37"/>
      <c r="DI1405" s="37"/>
      <c r="DJ1405" s="37"/>
      <c r="DK1405" s="37"/>
      <c r="DL1405" s="37"/>
      <c r="DM1405" s="37"/>
      <c r="DN1405" s="37"/>
      <c r="DO1405" s="37"/>
      <c r="DP1405" s="37"/>
      <c r="DQ1405" s="37"/>
      <c r="DR1405" s="37"/>
      <c r="DS1405" s="37"/>
      <c r="DT1405" s="37"/>
      <c r="DU1405" s="37"/>
      <c r="DV1405" s="37"/>
      <c r="DW1405" s="37"/>
      <c r="DX1405" s="37"/>
      <c r="DY1405" s="37"/>
      <c r="DZ1405" s="37"/>
      <c r="EA1405" s="37"/>
      <c r="EB1405" s="37"/>
      <c r="EC1405" s="37"/>
      <c r="ED1405" s="37"/>
      <c r="EE1405" s="37"/>
      <c r="EF1405" s="37"/>
      <c r="EG1405" s="37"/>
      <c r="EH1405" s="37"/>
      <c r="EI1405" s="37"/>
      <c r="EJ1405" s="37"/>
      <c r="EK1405" s="37"/>
      <c r="EL1405" s="37"/>
      <c r="EM1405" s="37"/>
      <c r="EN1405" s="37"/>
      <c r="EO1405" s="37"/>
      <c r="EP1405" s="37"/>
      <c r="EQ1405" s="37"/>
      <c r="ER1405" s="37"/>
      <c r="ES1405" s="37"/>
      <c r="ET1405" s="37"/>
      <c r="EU1405" s="37"/>
      <c r="EV1405" s="37"/>
      <c r="EW1405" s="37"/>
      <c r="EX1405" s="37"/>
      <c r="EY1405" s="37"/>
      <c r="EZ1405" s="37"/>
      <c r="FA1405" s="37"/>
      <c r="FB1405" s="37"/>
      <c r="FC1405" s="37"/>
      <c r="FD1405" s="37"/>
      <c r="FE1405" s="37"/>
      <c r="FF1405" s="37"/>
      <c r="FG1405" s="37"/>
      <c r="FH1405" s="37"/>
      <c r="FI1405" s="37"/>
      <c r="FJ1405" s="37"/>
      <c r="FK1405" s="37"/>
      <c r="FL1405" s="37"/>
      <c r="FM1405" s="37"/>
      <c r="FN1405" s="37"/>
      <c r="FO1405" s="37"/>
      <c r="FP1405" s="37"/>
      <c r="FQ1405" s="37"/>
      <c r="FR1405" s="37"/>
      <c r="FS1405" s="37"/>
      <c r="FT1405" s="37"/>
      <c r="FU1405" s="37"/>
      <c r="FV1405" s="37"/>
      <c r="FW1405" s="37"/>
      <c r="FX1405" s="37"/>
      <c r="FY1405" s="37"/>
      <c r="FZ1405" s="37"/>
      <c r="GA1405" s="37"/>
      <c r="GB1405" s="37"/>
      <c r="GC1405" s="37"/>
      <c r="GD1405" s="37"/>
      <c r="GE1405" s="37"/>
      <c r="GF1405" s="37"/>
      <c r="GG1405" s="37"/>
      <c r="GH1405" s="37"/>
      <c r="GI1405" s="37"/>
      <c r="GJ1405" s="37"/>
      <c r="GK1405" s="37"/>
      <c r="GL1405" s="37"/>
      <c r="GM1405" s="37"/>
      <c r="GN1405" s="37"/>
      <c r="GO1405" s="37"/>
      <c r="GP1405" s="37"/>
      <c r="GQ1405" s="37"/>
      <c r="GR1405" s="37"/>
      <c r="GS1405" s="37"/>
      <c r="GT1405" s="37"/>
      <c r="GU1405" s="37"/>
      <c r="GV1405" s="37"/>
      <c r="GW1405" s="37"/>
      <c r="GX1405" s="37"/>
      <c r="GY1405" s="37"/>
      <c r="GZ1405" s="37"/>
      <c r="HA1405" s="37"/>
    </row>
    <row r="1406" spans="1:209" x14ac:dyDescent="0.25">
      <c r="D1406" s="20"/>
      <c r="E1406" s="20"/>
      <c r="F1406" s="20"/>
    </row>
    <row r="1407" spans="1:209" x14ac:dyDescent="0.25">
      <c r="D1407" s="20"/>
      <c r="E1407" s="20"/>
      <c r="F1407" s="20"/>
    </row>
  </sheetData>
  <mergeCells count="7">
    <mergeCell ref="A1:F1"/>
    <mergeCell ref="A4:A5"/>
    <mergeCell ref="B4:B5"/>
    <mergeCell ref="D4:D5"/>
    <mergeCell ref="E4:E5"/>
    <mergeCell ref="F4:F5"/>
    <mergeCell ref="C877:C886"/>
  </mergeCells>
  <pageMargins left="0.7" right="0.7" top="0.75" bottom="0.75" header="0.3" footer="0.3"/>
  <pageSetup paperSize="9" scale="11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User</cp:lastModifiedBy>
  <dcterms:created xsi:type="dcterms:W3CDTF">2021-01-18T07:37:09Z</dcterms:created>
  <dcterms:modified xsi:type="dcterms:W3CDTF">2023-01-04T11:23:56Z</dcterms:modified>
</cp:coreProperties>
</file>